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X:\2026\PREGÃO ELETRÔNICO\020 - CONTRATAÇÃO DE SERVIÇOS DE VIGILÂNCIA ESCOLA RAQUEL\"/>
    </mc:Choice>
  </mc:AlternateContent>
  <xr:revisionPtr revIDLastSave="0" documentId="8_{F0B771B3-B416-4AEE-B249-5555713C05DE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Planilha de Custo EDITÁVEL - Di" sheetId="1" r:id="rId1"/>
  </sheets>
  <calcPr calcId="179021"/>
</workbook>
</file>

<file path=xl/calcChain.xml><?xml version="1.0" encoding="utf-8"?>
<calcChain xmlns="http://schemas.openxmlformats.org/spreadsheetml/2006/main">
  <c r="G267" i="1" l="1"/>
  <c r="G266" i="1"/>
  <c r="I155" i="1"/>
  <c r="H143" i="1"/>
  <c r="I61" i="1"/>
  <c r="I29" i="1"/>
  <c r="I30" i="1" s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53" i="1"/>
  <c r="I190" i="1"/>
  <c r="H176" i="1"/>
  <c r="H182" i="1" s="1"/>
  <c r="H148" i="1"/>
  <c r="H150" i="1" s="1"/>
  <c r="I156" i="1" s="1"/>
  <c r="I158" i="1" s="1"/>
  <c r="H140" i="1"/>
  <c r="H124" i="1"/>
  <c r="H47" i="1"/>
  <c r="H53" i="1" s="1"/>
  <c r="H22" i="1"/>
  <c r="H14" i="1"/>
  <c r="H24" i="1" l="1"/>
  <c r="H25" i="1"/>
  <c r="I34" i="1" s="1"/>
  <c r="I35" i="1" s="1"/>
  <c r="I284" i="1"/>
  <c r="I233" i="1"/>
  <c r="I105" i="1"/>
  <c r="I56" i="1"/>
  <c r="I185" i="1"/>
  <c r="I104" i="1"/>
  <c r="H151" i="1"/>
  <c r="I163" i="1" s="1"/>
  <c r="I164" i="1" s="1"/>
  <c r="I32" i="1"/>
  <c r="I81" i="1" s="1"/>
  <c r="I234" i="1"/>
  <c r="G268" i="1"/>
  <c r="H149" i="1"/>
  <c r="H23" i="1"/>
  <c r="I295" i="1"/>
  <c r="I40" i="1" l="1"/>
  <c r="I106" i="1"/>
  <c r="I131" i="1" s="1"/>
  <c r="I36" i="1"/>
  <c r="I159" i="1"/>
  <c r="I161" i="1" s="1"/>
  <c r="I69" i="1"/>
  <c r="I74" i="1" s="1"/>
  <c r="I41" i="1"/>
  <c r="I93" i="1"/>
  <c r="I82" i="1"/>
  <c r="I235" i="1"/>
  <c r="I260" i="1" s="1"/>
  <c r="I165" i="1" l="1"/>
  <c r="I256" i="1" s="1"/>
  <c r="I210" i="1"/>
  <c r="I127" i="1"/>
  <c r="I78" i="1"/>
  <c r="I79" i="1" s="1"/>
  <c r="I86" i="1"/>
  <c r="I222" i="1"/>
  <c r="I80" i="1"/>
  <c r="I83" i="1"/>
  <c r="I42" i="1"/>
  <c r="I72" i="1" s="1"/>
  <c r="I169" i="1"/>
  <c r="I218" i="1"/>
  <c r="I198" i="1"/>
  <c r="I203" i="1" s="1"/>
  <c r="I170" i="1"/>
  <c r="I211" i="1"/>
  <c r="I50" i="1" l="1"/>
  <c r="I45" i="1"/>
  <c r="I49" i="1"/>
  <c r="I51" i="1"/>
  <c r="I171" i="1"/>
  <c r="I201" i="1" s="1"/>
  <c r="I84" i="1"/>
  <c r="I129" i="1" s="1"/>
  <c r="I52" i="1"/>
  <c r="I47" i="1"/>
  <c r="I46" i="1"/>
  <c r="I48" i="1"/>
  <c r="I91" i="1"/>
  <c r="I92" i="1"/>
  <c r="I90" i="1"/>
  <c r="I212" i="1"/>
  <c r="I207" i="1"/>
  <c r="I208" i="1" s="1"/>
  <c r="I209" i="1"/>
  <c r="I215" i="1"/>
  <c r="I221" i="1" s="1"/>
  <c r="I181" i="1" l="1"/>
  <c r="I179" i="1"/>
  <c r="I176" i="1"/>
  <c r="I180" i="1"/>
  <c r="I175" i="1"/>
  <c r="I53" i="1"/>
  <c r="I73" i="1" s="1"/>
  <c r="I178" i="1"/>
  <c r="I174" i="1"/>
  <c r="I177" i="1"/>
  <c r="I95" i="1"/>
  <c r="I96" i="1" s="1"/>
  <c r="I97" i="1" s="1"/>
  <c r="I100" i="1" s="1"/>
  <c r="I219" i="1"/>
  <c r="I220" i="1"/>
  <c r="I213" i="1"/>
  <c r="I258" i="1" s="1"/>
  <c r="I101" i="1" l="1"/>
  <c r="I130" i="1" s="1"/>
  <c r="I75" i="1"/>
  <c r="I182" i="1"/>
  <c r="I202" i="1" s="1"/>
  <c r="I204" i="1" s="1"/>
  <c r="I257" i="1" s="1"/>
  <c r="I224" i="1"/>
  <c r="I225" i="1" s="1"/>
  <c r="I226" i="1" s="1"/>
  <c r="I229" i="1" s="1"/>
  <c r="I230" i="1" s="1"/>
  <c r="I128" i="1" l="1"/>
  <c r="I132" i="1" s="1"/>
  <c r="I109" i="1"/>
  <c r="I110" i="1" s="1"/>
  <c r="I111" i="1" s="1"/>
  <c r="I112" i="1" s="1"/>
  <c r="I259" i="1"/>
  <c r="I261" i="1" s="1"/>
  <c r="I238" i="1"/>
  <c r="I239" i="1" s="1"/>
  <c r="I113" i="1" l="1"/>
  <c r="I117" i="1" s="1"/>
  <c r="I240" i="1"/>
  <c r="I241" i="1" s="1"/>
  <c r="I242" i="1" s="1"/>
  <c r="I122" i="1" l="1"/>
  <c r="I116" i="1"/>
  <c r="I251" i="1"/>
  <c r="I246" i="1"/>
  <c r="I245" i="1"/>
  <c r="I123" i="1" l="1"/>
  <c r="I133" i="1" s="1"/>
  <c r="I134" i="1" s="1"/>
  <c r="E266" i="1" s="1"/>
  <c r="H266" i="1" s="1"/>
  <c r="I124" i="1"/>
  <c r="I253" i="1"/>
  <c r="I252" i="1"/>
  <c r="I262" i="1" s="1"/>
  <c r="I263" i="1" s="1"/>
  <c r="E267" i="1" s="1"/>
  <c r="H267" i="1" s="1"/>
  <c r="H268" i="1" l="1"/>
  <c r="G271" i="1" s="1"/>
  <c r="G27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300" authorId="0" shapeId="0" xr:uid="{00000000-0006-0000-0000-000001000000}">
      <text>
        <r>
          <rPr>
            <sz val="11"/>
            <color rgb="FF000000"/>
            <rFont val="Calibri"/>
          </rPr>
          <t>Considera 33% do valor do equipamento, pois é compartilhado entre os 3 postos contratados, 1 diurno e 2 noturnos.</t>
        </r>
      </text>
    </comment>
    <comment ref="F301" authorId="0" shapeId="0" xr:uid="{00000000-0006-0000-0000-000002000000}">
      <text>
        <r>
          <rPr>
            <sz val="11"/>
            <color rgb="FF000000"/>
            <rFont val="Calibri"/>
          </rPr>
          <t>Considera-se 33% do valor do equipamento, pois é compartilhado entre os 3 postos contratados, 1 diurno e 2 noturnos.</t>
        </r>
      </text>
    </comment>
  </commentList>
</comments>
</file>

<file path=xl/sharedStrings.xml><?xml version="1.0" encoding="utf-8"?>
<sst xmlns="http://schemas.openxmlformats.org/spreadsheetml/2006/main" count="496" uniqueCount="246">
  <si>
    <t>PLANILHA DE CUSTOS E FORMAÇÃO DE PREÇOS</t>
  </si>
  <si>
    <t>DISCRIMINAÇÃO DOS SERVIÇOS (DADOS REFERENTES À CONTRATAÇÃO)</t>
  </si>
  <si>
    <t>A</t>
  </si>
  <si>
    <t>B</t>
  </si>
  <si>
    <t>Município/UF</t>
  </si>
  <si>
    <t>C</t>
  </si>
  <si>
    <t>Acordo, Convenção ou Dissídio coletivo adotado</t>
  </si>
  <si>
    <t>D</t>
  </si>
  <si>
    <t>Ano de Celebração do Acordo/ Convenção/Dissídio coletivo</t>
  </si>
  <si>
    <t>E</t>
  </si>
  <si>
    <t>Vigência do Acordo, Convenção ou Dissídio coletivo</t>
  </si>
  <si>
    <t>F</t>
  </si>
  <si>
    <t>Número de meses de execução contratual</t>
  </si>
  <si>
    <t>IDENTIFICAÇÃO DO SERVIÇO</t>
  </si>
  <si>
    <t xml:space="preserve">Tipo de serviço:
                  Vigilância e Segurança Armada                                                             </t>
  </si>
  <si>
    <t>Unidade
 de 
Medida</t>
  </si>
  <si>
    <t xml:space="preserve">Quantidade total a contratar (Em função da unidade de medida) </t>
  </si>
  <si>
    <t>posto</t>
  </si>
  <si>
    <t>TOTAL DE POSTOS</t>
  </si>
  <si>
    <t>1. MÓDULOS
Mão de obra vinculada à execução contratual</t>
  </si>
  <si>
    <t>Dados complementares para composição dos custos referente à mão de obra</t>
  </si>
  <si>
    <t>Tipo de serviço (mesmo serviço com características distintas)</t>
  </si>
  <si>
    <t>Classificação Brasileira de Ocupações (CBO)</t>
  </si>
  <si>
    <t>Salário Normativo da Categoria Profissional</t>
  </si>
  <si>
    <t xml:space="preserve">Categoria Profissional (vinculada à execução contratual) </t>
  </si>
  <si>
    <t xml:space="preserve">Data-Base da Categoria (dia/mês/ano) </t>
  </si>
  <si>
    <t>Adicional de troca de uniforme</t>
  </si>
  <si>
    <t>Quantidade de vigilantes por posto de serviço</t>
  </si>
  <si>
    <t>Módulo 1: Composição da Remuneração (por Posto)</t>
  </si>
  <si>
    <t>Composição da Remuneração (por Posto)</t>
  </si>
  <si>
    <t>Percentual (%)</t>
  </si>
  <si>
    <t xml:space="preserve">Valor 
(R$) </t>
  </si>
  <si>
    <t xml:space="preserve">Outros (especificar)                      </t>
  </si>
  <si>
    <t>-</t>
  </si>
  <si>
    <t xml:space="preserve">Remuneração 1 (parcela da remuneração sobre a qual incidem INSS + FGTS + Férias + 13º, etc.) = </t>
  </si>
  <si>
    <t>Módulo 2 : Encargos e Benefícios Anuais, Mensais e Diários (por Posto)</t>
  </si>
  <si>
    <t>Submódulo 2.1 – 13º (décimo terceiro) Salário e Adicional de Férias</t>
  </si>
  <si>
    <t>2.1</t>
  </si>
  <si>
    <t>13º (décimo terceiro) Salário e Adicional de Férias</t>
  </si>
  <si>
    <t>Valor (R$)</t>
  </si>
  <si>
    <t>Total</t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</si>
  <si>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</si>
  <si>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</si>
  <si>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</si>
  <si>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</si>
  <si>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</si>
  <si>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</si>
  <si>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</si>
  <si>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</si>
  <si>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</si>
  <si>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</si>
  <si>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>G</t>
  </si>
  <si>
    <t xml:space="preserve">INCRA                                                                                                                  </t>
  </si>
  <si>
    <t>H</t>
  </si>
  <si>
    <t xml:space="preserve">FGTS                                                                                                                 </t>
  </si>
  <si>
    <t>Submódulo 2.3 – Benefícios Mensais e Diários</t>
  </si>
  <si>
    <t>2.3</t>
  </si>
  <si>
    <t>Benefícios Mensais e Diários</t>
  </si>
  <si>
    <t xml:space="preserve">     A.3) Quantidade de dias do mês de recebimento de passagens</t>
  </si>
  <si>
    <t xml:space="preserve">     B.3) Participação do empregado em percentual sobre o auxílio-alimentação</t>
  </si>
  <si>
    <t>Assistência Médica e Familiar</t>
  </si>
  <si>
    <t>Outros (especificar)</t>
  </si>
  <si>
    <t>Quadro-Resumo do Módulo 2 – Encargos e Benefícios Anuais, Mensais e Diários</t>
  </si>
  <si>
    <t>Encargos e Benefícios Anuais, Mensais e Diários</t>
  </si>
  <si>
    <t>13º (décimo terceiro) Salário e Adicional de Férias</t>
  </si>
  <si>
    <t>Módulo 3 - Provisão para Rescisão</t>
  </si>
  <si>
    <t>Provisão para Rescisão</t>
  </si>
  <si>
    <t>Incidência do FGTS sobre o Aviso Prévio Indenizado</t>
  </si>
  <si>
    <t>Incidência dos encargos  do Submódulo 2.2 sobre o Aviso Prévio Trabalhado</t>
  </si>
  <si>
    <t>Módulo 4 - Custo de Reposição do Profissional Ausente (por Posto)</t>
  </si>
  <si>
    <t>Submódulo 4.1 – Ausências Legais</t>
  </si>
  <si>
    <t>4.1</t>
  </si>
  <si>
    <t>Ausências Legais</t>
  </si>
  <si>
    <t>Subtotal 4.1</t>
  </si>
  <si>
    <t>Incidência dos encargos do Submódulo 2.2 sobre o total do Submódulo 4.1</t>
  </si>
  <si>
    <t>Quadro-Resumo do Módulo 4 – Custo de Reposição do Profissional Ausente</t>
  </si>
  <si>
    <t>Custo de Reposição do Profissional Ausente</t>
  </si>
  <si>
    <t>Módulo 5 – Insumos Diversos</t>
  </si>
  <si>
    <t>Insumos Diversos</t>
  </si>
  <si>
    <t xml:space="preserve">Total </t>
  </si>
  <si>
    <t>Módulo 6 - Custos Indiretos, Lucro e Tributos</t>
  </si>
  <si>
    <t xml:space="preserve">Custos Indiretos, Lucro e Tributos </t>
  </si>
  <si>
    <t>Custos Indiretos</t>
  </si>
  <si>
    <t>Lucro</t>
  </si>
  <si>
    <t>Tributos</t>
  </si>
  <si>
    <t>C.1    Tributos federais (especificar)</t>
  </si>
  <si>
    <t>C.2   Tributos estaduais (especificar)</t>
  </si>
  <si>
    <t>C.3   Tributos municipais (especificar):</t>
  </si>
  <si>
    <t xml:space="preserve">Percentual Total e Valor Total de Tributos  </t>
  </si>
  <si>
    <t>2. QUADRO-RESUMO DO CUSTO POR POSTO DE TRABALHO</t>
  </si>
  <si>
    <t>Mão de obra vinculada à execução contratual (valor por Posto de Trabalho)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</si>
  <si>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</si>
  <si>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</si>
  <si>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</si>
  <si>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– Insumos Diversos </t>
  </si>
  <si>
    <t>Subtotal (A + B + C + D + E)</t>
  </si>
  <si>
    <t>Valor Total por Posto</t>
  </si>
  <si>
    <r>
      <t xml:space="preserve">Adicional Noturno  sobre: 1) 7h de 60min p/dia + 2) 1,0 h reduzida noturna p/dia para o RS  </t>
    </r>
    <r>
      <rPr>
        <b/>
        <sz val="11"/>
        <color rgb="FFFF0000"/>
        <rFont val="Arial"/>
      </rPr>
      <t xml:space="preserve">Cálculo do valor: AN (s/peri) x </t>
    </r>
    <r>
      <rPr>
        <b/>
        <sz val="11"/>
        <color rgb="FF2300DC"/>
        <rFont val="Arial"/>
      </rPr>
      <t>8h(7h x 1,1428571)</t>
    </r>
    <r>
      <rPr>
        <b/>
        <sz val="11"/>
        <color rgb="FFFF0000"/>
        <rFont val="Arial"/>
      </rPr>
      <t xml:space="preserve">x15dx2vig. </t>
    </r>
    <r>
      <rPr>
        <b/>
        <sz val="11"/>
        <color rgb="FF0000FF"/>
        <rFont val="Arial"/>
      </rPr>
      <t>Das 22h às 5h</t>
    </r>
  </si>
  <si>
    <t xml:space="preserve">Outros (especificar)                      </t>
  </si>
  <si>
    <t xml:space="preserve">Remuneração 1 (parcela da remuneração sobre a qual incidem INSS + FGTS + Férias + 13º, etc.) = </t>
  </si>
  <si>
    <r>
      <t xml:space="preserve">Total da Remuneração de verbas de natureza indenizatória, nas quais não incidem INSS, FGTS, Férias, 13º, etc. - 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</si>
  <si>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t>Remuneração 2 (total da remuneração paga aos 2 empregados locados no posto) =</t>
  </si>
  <si>
    <r>
      <t xml:space="preserve">Submódulo 2.2 - Encargos Previdenciários (GPS), Fundo de Garantia por Tempo de Serviço (FGTS) e outras contribuições  </t>
    </r>
    <r>
      <rPr>
        <b/>
        <sz val="11"/>
        <color rgb="FF0000FF"/>
        <rFont val="Arial"/>
      </rPr>
      <t>(Base de Cálculo = Módulo 1 (Rem1) + Submódulo 2.1)</t>
    </r>
  </si>
  <si>
    <r>
      <t xml:space="preserve">RAT x FAP 
</t>
    </r>
    <r>
      <rPr>
        <b/>
        <sz val="11"/>
        <color rgb="FFFF0000"/>
        <rFont val="Arial"/>
      </rPr>
      <t>Cálculo do valor: % do RAT x FAP (Fator Acidentário de Prevenção de cada empresa)</t>
    </r>
  </si>
  <si>
    <t>Outros (especificar)</t>
  </si>
  <si>
    <t>Quadro-Resumo do Módulo 2 – Encargos e Benefícios Anuais, Mensais e Diários (por Posto)</t>
  </si>
  <si>
    <t>13º (décimo terceiro) Salário e Adicional de Férias</t>
  </si>
  <si>
    <t>Módulo 3 - Provisão para Rescisão (por Posto)</t>
  </si>
  <si>
    <r>
      <t xml:space="preserve">Multa do FGTS e contribuições sociais sobre o  Aviso Prévio Indenizado 
</t>
    </r>
    <r>
      <rPr>
        <sz val="11"/>
        <color rgb="FFFF0000"/>
        <rFont val="Calibri"/>
      </rPr>
      <t>Cálculo do valor = [50%x8%x(Rem1+13º+Férias+1/3xFérias)]x5% de rotatividade</t>
    </r>
  </si>
  <si>
    <r>
      <t xml:space="preserve">Multa do FGTS e contribuições sociais sobre o Aviso Prévio Trabalhado
</t>
    </r>
    <r>
      <rPr>
        <sz val="11"/>
        <color rgb="FFFF0000"/>
        <rFont val="Calibri"/>
      </rPr>
      <t>Cálculo do valor = [50%x8%x(Rem1+13º+Férias+1/3xFérias)]x100% dos empregados</t>
    </r>
  </si>
  <si>
    <t>TOTAL</t>
  </si>
  <si>
    <t>Incidência dos encargos do Submódulo 2.2 sobre o subtotal do Submódulo 4.1</t>
  </si>
  <si>
    <t>3.  COMPLEMENTO DOS SERVIÇOS DE VIGILÂNCIA – VALOR MENSAL DOS SERVIÇOS</t>
  </si>
  <si>
    <t>ESCALA DE TRABALHO</t>
  </si>
  <si>
    <t>SUBTOTAL
(R$)</t>
  </si>
  <si>
    <t>TOTAL:</t>
  </si>
  <si>
    <t>Valor mensal do serviço</t>
  </si>
  <si>
    <t>Número de meses do contrato</t>
  </si>
  <si>
    <t>Tipo de Mão de Obra</t>
  </si>
  <si>
    <t>Quantidade de Pessoal</t>
  </si>
  <si>
    <t>MATERIAIS, MÁQUINAS E EQUIPAMENTOS ALOCADOS NA EXECUÇÃO CONTRATUAL (item 6.2.f do Anexo VII da IN nº 5/2017 e Termo de Referência.)</t>
  </si>
  <si>
    <t>Especificação dos Materiais/Máquinas/Equipamentos</t>
  </si>
  <si>
    <t>Vida Útil</t>
  </si>
  <si>
    <t>Qtd</t>
  </si>
  <si>
    <t>Preço Un.</t>
  </si>
  <si>
    <t>Custo Anual - p/ Item</t>
  </si>
  <si>
    <t>Total Global Anual</t>
  </si>
  <si>
    <t>Conjunto Uniforme (quantidade suficiente para 1 empregado, a ser renovado anualmente ou conforme necessidade)</t>
  </si>
  <si>
    <t>Calça Social</t>
  </si>
  <si>
    <t>Camisa social manga longa</t>
  </si>
  <si>
    <t>Camisa social de manga curta</t>
  </si>
  <si>
    <t>Sapato profissional</t>
  </si>
  <si>
    <t>Meias</t>
  </si>
  <si>
    <t>Blusão/Suéter/Pullover</t>
  </si>
  <si>
    <t>Casaco/Jaqueta</t>
  </si>
  <si>
    <t>Cinto tático</t>
  </si>
  <si>
    <t>Boné</t>
  </si>
  <si>
    <t xml:space="preserve">Plaqueta (crachá funcional) </t>
  </si>
  <si>
    <t>Apito com cordão</t>
  </si>
  <si>
    <r>
      <rPr>
        <b/>
        <sz val="11"/>
        <rFont val="Calibri"/>
      </rPr>
      <t>Conjunto de Equipamentos</t>
    </r>
    <r>
      <rPr>
        <sz val="11"/>
        <color rgb="FF000000"/>
        <rFont val="Calibri"/>
      </rPr>
      <t xml:space="preserve"> (por posto de trabalho, renovado anualmente)</t>
    </r>
  </si>
  <si>
    <t>Cassetete</t>
  </si>
  <si>
    <t>Porta Cassetete</t>
  </si>
  <si>
    <t>Algema</t>
  </si>
  <si>
    <t>Capa chuva</t>
  </si>
  <si>
    <t>Lanterna tática</t>
  </si>
  <si>
    <t>Livro de ocorrência</t>
  </si>
  <si>
    <t>Bastão Controlador de Ronda</t>
  </si>
  <si>
    <t>Data de apresentação da proposta (dia/mês/ano)</t>
  </si>
  <si>
    <t>Terra de Areia/RS</t>
  </si>
  <si>
    <t>CCT 2026 - RS00041/2026</t>
  </si>
  <si>
    <t>01/01/2026 a 31/12/2026</t>
  </si>
  <si>
    <t>12HS DE SEGUNDA A SEXTA FEIRA</t>
  </si>
  <si>
    <t>24HS SABADO E DOMINGO</t>
  </si>
  <si>
    <t>Vigia</t>
  </si>
  <si>
    <t>01 de janeiro de 2026</t>
  </si>
  <si>
    <t xml:space="preserve">Salário-Base            </t>
  </si>
  <si>
    <t>Intervalo Intrajornada</t>
  </si>
  <si>
    <t>Total da Remuneração de verbas de natureza indenizatória, nas quais não incidem INSS, FGTS, Férias, 13º, etc.</t>
  </si>
  <si>
    <r>
      <t>13º (décimo terceiro) Salário</t>
    </r>
    <r>
      <rPr>
        <sz val="11"/>
        <color rgb="FFFF0000"/>
        <rFont val="Calibri"/>
      </rPr>
      <t xml:space="preserve"> </t>
    </r>
  </si>
  <si>
    <t xml:space="preserve">Adicional de Férias  </t>
  </si>
  <si>
    <t xml:space="preserve">Submódulo 2.2 - Encargos Previdenciários (GPS), Fundo de Garantia por Tempo de Serviço (FGTS) e outras contribuições  </t>
  </si>
  <si>
    <t>Seguro de Vida</t>
  </si>
  <si>
    <t xml:space="preserve">Auxílio-Funeral  </t>
  </si>
  <si>
    <t xml:space="preserve">Aviso Prévio Indenizado     </t>
  </si>
  <si>
    <t xml:space="preserve">Multa do FGTS e contribuições sociais sobre o  Aviso Prévio Indenizado </t>
  </si>
  <si>
    <t>Aviso Prévio Trabalhado</t>
  </si>
  <si>
    <t>Multa do FGTS e contribuições sociais sobre o Aviso Prévio Trabalhado</t>
  </si>
  <si>
    <r>
      <t>Férias</t>
    </r>
    <r>
      <rPr>
        <sz val="11"/>
        <color rgb="FF009900"/>
        <rFont val="Calibri"/>
      </rPr>
      <t xml:space="preserve">  </t>
    </r>
  </si>
  <si>
    <t xml:space="preserve">Ausências Legais                             </t>
  </si>
  <si>
    <t xml:space="preserve">Licença-Paternidade              </t>
  </si>
  <si>
    <r>
      <t xml:space="preserve">Ausência por acidente de trabalho   </t>
    </r>
    <r>
      <rPr>
        <sz val="11"/>
        <color rgb="FFFF0000"/>
        <rFont val="Calibri"/>
      </rPr>
      <t xml:space="preserve"> </t>
    </r>
  </si>
  <si>
    <r>
      <t xml:space="preserve">Afastamento Maternidade      </t>
    </r>
    <r>
      <rPr>
        <b/>
        <sz val="11"/>
        <color rgb="FFFF0000"/>
        <rFont val="Arial"/>
      </rPr>
      <t/>
    </r>
  </si>
  <si>
    <t>Materiais / Equipamentos</t>
  </si>
  <si>
    <r>
      <t xml:space="preserve">  </t>
    </r>
    <r>
      <rPr>
        <b/>
        <sz val="11"/>
        <rFont val="Arial"/>
      </rPr>
      <t xml:space="preserve">a) Cofins </t>
    </r>
  </si>
  <si>
    <r>
      <t xml:space="preserve">  </t>
    </r>
    <r>
      <rPr>
        <b/>
        <sz val="11"/>
        <rFont val="Arial"/>
      </rPr>
      <t xml:space="preserve">b) PIS      </t>
    </r>
  </si>
  <si>
    <t xml:space="preserve">  a) ISS          </t>
  </si>
  <si>
    <t>Módulo 1 - Composição da Remuneração</t>
  </si>
  <si>
    <t>VIGILÂNCIA PATRIMONIAL POR HORA NOTURNO</t>
  </si>
  <si>
    <t>VIGIA PATRIMONIAL - POR HORA DIURNO</t>
  </si>
  <si>
    <t>01 de Janeiro de 2026</t>
  </si>
  <si>
    <t xml:space="preserve">Salário-Base           </t>
  </si>
  <si>
    <r>
      <t>Adicional de Hora Noturna Reduzida</t>
    </r>
    <r>
      <rPr>
        <b/>
        <sz val="11"/>
        <color rgb="FFFF0000"/>
        <rFont val="Arial"/>
      </rPr>
      <t/>
    </r>
  </si>
  <si>
    <t>RSR (Repouso Semanal Remunerado)</t>
  </si>
  <si>
    <t>Intervalo Intrajornada (Adicional de Intervalo)</t>
  </si>
  <si>
    <r>
      <t xml:space="preserve">Adicional de Troca de Uniforme </t>
    </r>
    <r>
      <rPr>
        <sz val="11"/>
        <color rgb="FF000000"/>
        <rFont val="Calibri"/>
      </rPr>
      <t xml:space="preserve"> </t>
    </r>
  </si>
  <si>
    <t>13º (décimo terceiro) Salário</t>
  </si>
  <si>
    <r>
      <rPr>
        <sz val="11"/>
        <color rgb="FF000000"/>
        <rFont val="Calibri"/>
      </rPr>
      <t>Adicional de Férias</t>
    </r>
    <r>
      <rPr>
        <sz val="11"/>
        <color rgb="FF009900"/>
        <rFont val="Calibri"/>
      </rPr>
      <t xml:space="preserve"> </t>
    </r>
    <r>
      <rPr>
        <sz val="11"/>
        <color rgb="FF000000"/>
        <rFont val="Calibri"/>
      </rPr>
      <t>Obrigatória</t>
    </r>
  </si>
  <si>
    <t xml:space="preserve">Seguro de Vida </t>
  </si>
  <si>
    <t xml:space="preserve">Aviso Prévio Indenizado </t>
  </si>
  <si>
    <r>
      <t>Férias</t>
    </r>
    <r>
      <rPr>
        <b/>
        <sz val="11"/>
        <color rgb="FF009900"/>
        <rFont val="Arial"/>
      </rPr>
      <t xml:space="preserve"> </t>
    </r>
  </si>
  <si>
    <r>
      <t>Licença-Paternidade</t>
    </r>
    <r>
      <rPr>
        <b/>
        <sz val="11"/>
        <color rgb="FFFF0000"/>
        <rFont val="Arial"/>
      </rPr>
      <t xml:space="preserve"> </t>
    </r>
  </si>
  <si>
    <t>Ausência por acidente de trabalho</t>
  </si>
  <si>
    <t>Afastamento Maternidade</t>
  </si>
  <si>
    <r>
      <t xml:space="preserve">(Outros) </t>
    </r>
    <r>
      <rPr>
        <b/>
        <sz val="11"/>
        <color rgb="FFFF0000"/>
        <rFont val="Arial"/>
      </rPr>
      <t xml:space="preserve">    </t>
    </r>
  </si>
  <si>
    <r>
      <t xml:space="preserve">(Outros) </t>
    </r>
    <r>
      <rPr>
        <b/>
        <sz val="11"/>
        <color rgb="FF0000FF"/>
        <rFont val="Arial"/>
      </rPr>
      <t/>
    </r>
  </si>
  <si>
    <t>Uniformes</t>
  </si>
  <si>
    <r>
      <t xml:space="preserve">Materiais / Equipamentos </t>
    </r>
    <r>
      <rPr>
        <sz val="11"/>
        <color rgb="FF0000FF"/>
        <rFont val="Calibri"/>
      </rPr>
      <t/>
    </r>
  </si>
  <si>
    <t xml:space="preserve">  b) PIS </t>
  </si>
  <si>
    <t xml:space="preserve">  a) ISS            </t>
  </si>
  <si>
    <t>CUSTO DA HORA  
(R$)</t>
  </si>
  <si>
    <t>QUANT.</t>
  </si>
  <si>
    <t>Valor global da proposta</t>
  </si>
  <si>
    <t>QUANTIDADE DE PESSOAL ALOCADO NA EXECUÇÃO CONTRATUAL</t>
  </si>
  <si>
    <t>Vigia (CBO 5174)</t>
  </si>
  <si>
    <t xml:space="preserve">Tipo de serviço:
 Vigia não armado                                                           </t>
  </si>
  <si>
    <t>Vigia não armado</t>
  </si>
  <si>
    <t>Valor do salárioxhora sem periculosidade</t>
  </si>
  <si>
    <t>Valor da hora extra sem periculosidade com 50%</t>
  </si>
  <si>
    <t>Valor da hora do adicional noturno sem periculosidade</t>
  </si>
  <si>
    <r>
      <t>Adicional de Periculosidade</t>
    </r>
    <r>
      <rPr>
        <sz val="11"/>
        <color rgb="FFFF0000"/>
        <rFont val="Calibri"/>
      </rPr>
      <t/>
    </r>
  </si>
  <si>
    <r>
      <t>Adicional de Troca de Uniforme</t>
    </r>
    <r>
      <rPr>
        <sz val="11"/>
        <color rgb="FFFF0000"/>
        <rFont val="Calibri"/>
      </rPr>
      <t/>
    </r>
  </si>
  <si>
    <t>Remuneração =</t>
  </si>
  <si>
    <r>
      <t>RAT x FAP</t>
    </r>
    <r>
      <rPr>
        <b/>
        <sz val="11"/>
        <color rgb="FFFF0000"/>
        <rFont val="Arial"/>
      </rPr>
      <t/>
    </r>
  </si>
  <si>
    <t>Transporte</t>
  </si>
  <si>
    <t>A.1)  Valor da passagem do transporte coletivo no município de
                prestação dos serviços</t>
  </si>
  <si>
    <t>A.2) Quantidade de passagens por dia por empregado</t>
  </si>
  <si>
    <t>A.3) Quantidade de dias do mês de recebimento de passagens</t>
  </si>
  <si>
    <t xml:space="preserve">A.4) Participação do empregado em percentual do salário-base </t>
  </si>
  <si>
    <t>B.2) Quantidade de dias do mês de recebimento de auxílio-alimentação</t>
  </si>
  <si>
    <t>B.3) Participação do empregado em percentual sobre o auxílio-alimentação</t>
  </si>
  <si>
    <t>Auxílio-Refeição/Alimentação</t>
  </si>
  <si>
    <t xml:space="preserve">B.1) Valor do Auxílio-Alimentação </t>
  </si>
  <si>
    <r>
      <t>Base de cálculo para o Custo de Reposição do Profissional Ausente (substituto)</t>
    </r>
    <r>
      <rPr>
        <sz val="11"/>
        <color rgb="FF2323DC"/>
        <rFont val="Calibri"/>
      </rPr>
      <t/>
    </r>
  </si>
  <si>
    <t>BASE DE CÁLCULO DOS CUSTOS INDIRETOS</t>
  </si>
  <si>
    <t>BASE DE CÁLCULO DO LUCRO</t>
  </si>
  <si>
    <t>BASE DE CÁLCULO DOS TRIBUTOS</t>
  </si>
  <si>
    <r>
      <t xml:space="preserve"> c) IRPJ</t>
    </r>
    <r>
      <rPr>
        <b/>
        <sz val="11"/>
        <rFont val="Arial"/>
        <family val="2"/>
      </rPr>
      <t xml:space="preserve"> - Em face dos Acórdãos TCU nºs 950/2007-P e 205/2018-P, o licitante não pode cotar expressamente este tributo.</t>
    </r>
  </si>
  <si>
    <r>
      <t xml:space="preserve"> d) CSLL </t>
    </r>
    <r>
      <rPr>
        <b/>
        <sz val="11"/>
        <rFont val="Arial"/>
        <family val="2"/>
      </rPr>
      <t>- Em face dos Acórdãos TCU nºs 950/2007-P e 205/2018-P, o licitante não pode cotar expressamente este tributo.</t>
    </r>
  </si>
  <si>
    <t xml:space="preserve">BASE DE CÁLCULO DOS CUSTOS INDIRETOS </t>
  </si>
  <si>
    <r>
      <t xml:space="preserve">  </t>
    </r>
    <r>
      <rPr>
        <b/>
        <sz val="11"/>
        <rFont val="Calibri"/>
        <family val="2"/>
      </rPr>
      <t xml:space="preserve">a) Cofins </t>
    </r>
  </si>
  <si>
    <t>Base de cálculo para o Custo de Reposição do Profissional Ausente (substituto)</t>
  </si>
  <si>
    <t>Auxílio-Funeral</t>
  </si>
  <si>
    <t xml:space="preserve">     A.1)  Valor da passagem do transporte coletivo no município de
                prestação dos serviços</t>
  </si>
  <si>
    <t xml:space="preserve">     A.2) Quantidade de passagens por dia por empregado</t>
  </si>
  <si>
    <r>
      <t xml:space="preserve">     A.4) Participação do empregado em percentual do salário-base </t>
    </r>
    <r>
      <rPr>
        <sz val="10"/>
        <rFont val="Calibri"/>
        <family val="2"/>
      </rPr>
      <t>(cláusula 35ª da CCT 2018-2020)</t>
    </r>
  </si>
  <si>
    <t xml:space="preserve">      B.1) Valor do Auxílio-Alimentação</t>
  </si>
  <si>
    <t xml:space="preserve">     B.2) Quantidade de dias do mês de recebimento de auxílio-alimentação</t>
  </si>
  <si>
    <t xml:space="preserve">Benefícios Mensais e Diários </t>
  </si>
  <si>
    <t>Adicional de Periculosidade</t>
  </si>
  <si>
    <r>
      <t xml:space="preserve">Valor do salárioxhora sem periculosidade - 
</t>
    </r>
    <r>
      <rPr>
        <b/>
        <sz val="11"/>
        <rFont val="Arial"/>
        <family val="2"/>
      </rPr>
      <t>VSH (s/peri) = (Valor do salário normativo / 220 h)</t>
    </r>
  </si>
  <si>
    <r>
      <t xml:space="preserve">Valor da hora extra sem periculosidade com 50% 
</t>
    </r>
    <r>
      <rPr>
        <b/>
        <sz val="11"/>
        <rFont val="Arial"/>
        <family val="2"/>
      </rPr>
      <t>HE (s/peri) = valor da hora + 50%</t>
    </r>
  </si>
  <si>
    <r>
      <t xml:space="preserve">Valor da hora do adicional noturno sem periculosidade
</t>
    </r>
    <r>
      <rPr>
        <b/>
        <sz val="11"/>
        <rFont val="Arial"/>
        <family val="2"/>
      </rPr>
      <t>AN (s/peri) = valor da hora x 20%</t>
    </r>
  </si>
  <si>
    <r>
      <t xml:space="preserve"> c) IRPJ</t>
    </r>
    <r>
      <rPr>
        <sz val="11"/>
        <rFont val="Arial"/>
        <family val="2"/>
      </rPr>
      <t xml:space="preserve"> -  Em face dos Acórdãos TCU nºs 950/2007-P e 205/2018-P, o licitante não pode cotar expressamente este tributo.</t>
    </r>
  </si>
  <si>
    <r>
      <t xml:space="preserve"> d) CSLL </t>
    </r>
    <r>
      <rPr>
        <sz val="11"/>
        <rFont val="Arial"/>
        <family val="2"/>
      </rPr>
      <t>-  Em face dos Acórdãos TCU nºs 950/2007-P e 205/2018-P, o licitante não pode cotar expressamente este tributo.</t>
    </r>
  </si>
  <si>
    <t>HORA DIURNA</t>
  </si>
  <si>
    <t>HORA NOTURNA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</si>
</sst>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&quot;/&quot;mm&quot;/&quot;yy"/>
    <numFmt numFmtId="165" formatCode="&quot;R$ &quot;#,##0.00"/>
    <numFmt numFmtId="166" formatCode="0.0%"/>
    <numFmt numFmtId="167" formatCode="0.0000"/>
    <numFmt numFmtId="168" formatCode="0.000%"/>
    <numFmt numFmtId="169" formatCode="_(* #,##0.00_);_(* \(#,##0.00\);_(* \-??_);_(@_)"/>
  </numFmts>
  <fonts count="30">
    <font>
      <sz val="11"/>
      <color rgb="FF000000"/>
      <name val="Calibri"/>
    </font>
    <font>
      <b/>
      <sz val="10"/>
      <name val="Arial"/>
    </font>
    <font>
      <sz val="11"/>
      <name val="Calibri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name val="Calibri"/>
    </font>
    <font>
      <sz val="10"/>
      <color rgb="FF000000"/>
      <name val="Times New Roman"/>
    </font>
    <font>
      <sz val="10"/>
      <name val="Times New Roman"/>
    </font>
    <font>
      <b/>
      <sz val="11"/>
      <color rgb="FF0000FF"/>
      <name val="Arial"/>
    </font>
    <font>
      <b/>
      <sz val="11"/>
      <color rgb="FFFF0000"/>
      <name val="Arial"/>
    </font>
    <font>
      <sz val="11"/>
      <color rgb="FFFF0000"/>
      <name val="Calibri"/>
    </font>
    <font>
      <sz val="11"/>
      <color rgb="FF0000FF"/>
      <name val="Calibri"/>
    </font>
    <font>
      <b/>
      <sz val="11"/>
      <name val="Arial"/>
    </font>
    <font>
      <sz val="11"/>
      <color rgb="FF2323DC"/>
      <name val="Calibri"/>
    </font>
    <font>
      <sz val="11"/>
      <color rgb="FF009900"/>
      <name val="Calibri"/>
    </font>
    <font>
      <b/>
      <sz val="11"/>
      <color rgb="FF2300DC"/>
      <name val="Arial"/>
    </font>
    <font>
      <b/>
      <sz val="11"/>
      <name val="Calibri"/>
    </font>
    <font>
      <b/>
      <sz val="11"/>
      <color rgb="FF009900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FFF9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rgb="FFFFFF99"/>
      </patternFill>
    </fill>
    <fill>
      <patternFill patternType="solid">
        <fgColor theme="9" tint="0.79998168889431442"/>
        <bgColor rgb="FFFFFF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99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rgb="FFFFFF00"/>
      </patternFill>
    </fill>
  </fills>
  <borders count="6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 applyFont="1" applyAlignment="1"/>
    <xf numFmtId="0" fontId="3" fillId="0" borderId="0" xfId="0" applyFont="1" applyAlignment="1"/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  <xf numFmtId="4" fontId="1" fillId="0" borderId="16" xfId="0" applyNumberFormat="1" applyFont="1" applyBorder="1" applyAlignment="1">
      <alignment vertical="center"/>
    </xf>
    <xf numFmtId="10" fontId="1" fillId="0" borderId="17" xfId="0" applyNumberFormat="1" applyFont="1" applyBorder="1" applyAlignment="1">
      <alignment horizontal="center" vertical="center"/>
    </xf>
    <xf numFmtId="4" fontId="1" fillId="3" borderId="16" xfId="0" applyNumberFormat="1" applyFont="1" applyFill="1" applyBorder="1" applyAlignment="1">
      <alignment horizontal="center" vertical="center"/>
    </xf>
    <xf numFmtId="4" fontId="1" fillId="3" borderId="16" xfId="0" applyNumberFormat="1" applyFont="1" applyFill="1" applyBorder="1" applyAlignment="1">
      <alignment vertical="center"/>
    </xf>
    <xf numFmtId="4" fontId="1" fillId="2" borderId="16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horizontal="right" vertical="center"/>
    </xf>
    <xf numFmtId="4" fontId="1" fillId="0" borderId="16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 wrapText="1"/>
    </xf>
    <xf numFmtId="9" fontId="1" fillId="3" borderId="17" xfId="0" applyNumberFormat="1" applyFont="1" applyFill="1" applyBorder="1" applyAlignment="1">
      <alignment horizontal="left" vertical="center" wrapText="1"/>
    </xf>
    <xf numFmtId="167" fontId="1" fillId="3" borderId="17" xfId="0" applyNumberFormat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2" borderId="16" xfId="0" applyNumberFormat="1" applyFont="1" applyFill="1" applyBorder="1" applyAlignment="1">
      <alignment horizontal="right" vertical="center"/>
    </xf>
    <xf numFmtId="4" fontId="1" fillId="3" borderId="16" xfId="0" applyNumberFormat="1" applyFont="1" applyFill="1" applyBorder="1" applyAlignment="1">
      <alignment horizontal="right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right"/>
    </xf>
    <xf numFmtId="0" fontId="3" fillId="0" borderId="0" xfId="0" applyFont="1" applyAlignment="1"/>
    <xf numFmtId="4" fontId="1" fillId="0" borderId="16" xfId="0" applyNumberFormat="1" applyFont="1" applyBorder="1" applyAlignment="1">
      <alignment horizontal="right" vertical="center" wrapText="1"/>
    </xf>
    <xf numFmtId="168" fontId="1" fillId="0" borderId="1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right"/>
    </xf>
    <xf numFmtId="4" fontId="1" fillId="0" borderId="16" xfId="0" applyNumberFormat="1" applyFont="1" applyBorder="1" applyAlignment="1"/>
    <xf numFmtId="4" fontId="1" fillId="0" borderId="16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 vertical="center"/>
    </xf>
    <xf numFmtId="10" fontId="1" fillId="3" borderId="17" xfId="0" applyNumberFormat="1" applyFont="1" applyFill="1" applyBorder="1" applyAlignment="1">
      <alignment horizontal="right" vertical="center" wrapText="1"/>
    </xf>
    <xf numFmtId="10" fontId="1" fillId="0" borderId="17" xfId="0" applyNumberFormat="1" applyFont="1" applyBorder="1" applyAlignment="1">
      <alignment horizontal="center" vertical="center" wrapText="1"/>
    </xf>
    <xf numFmtId="10" fontId="1" fillId="0" borderId="17" xfId="0" applyNumberFormat="1" applyFont="1" applyBorder="1" applyAlignment="1">
      <alignment horizontal="center" wrapText="1"/>
    </xf>
    <xf numFmtId="4" fontId="1" fillId="0" borderId="16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right" vertical="center"/>
    </xf>
    <xf numFmtId="10" fontId="4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right" vertical="center" wrapText="1"/>
    </xf>
    <xf numFmtId="168" fontId="4" fillId="0" borderId="17" xfId="0" applyNumberFormat="1" applyFont="1" applyBorder="1" applyAlignment="1">
      <alignment horizontal="center" vertical="center"/>
    </xf>
    <xf numFmtId="9" fontId="1" fillId="0" borderId="17" xfId="0" applyNumberFormat="1" applyFont="1" applyBorder="1" applyAlignment="1">
      <alignment horizontal="left" vertical="center" wrapText="1"/>
    </xf>
    <xf numFmtId="167" fontId="1" fillId="0" borderId="17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3" fontId="1" fillId="0" borderId="17" xfId="0" applyNumberFormat="1" applyFont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right" vertical="center"/>
    </xf>
    <xf numFmtId="3" fontId="7" fillId="0" borderId="17" xfId="0" applyNumberFormat="1" applyFont="1" applyBorder="1" applyAlignment="1">
      <alignment horizontal="center" vertical="center"/>
    </xf>
    <xf numFmtId="169" fontId="7" fillId="3" borderId="17" xfId="0" applyNumberFormat="1" applyFont="1" applyFill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4" fontId="7" fillId="3" borderId="17" xfId="0" applyNumberFormat="1" applyFont="1" applyFill="1" applyBorder="1" applyAlignment="1">
      <alignment horizontal="right" vertical="center"/>
    </xf>
    <xf numFmtId="2" fontId="7" fillId="0" borderId="17" xfId="0" applyNumberFormat="1" applyFont="1" applyBorder="1" applyAlignment="1">
      <alignment horizontal="center" vertical="center"/>
    </xf>
    <xf numFmtId="0" fontId="3" fillId="2" borderId="48" xfId="0" applyFont="1" applyFill="1" applyBorder="1" applyAlignment="1"/>
    <xf numFmtId="0" fontId="19" fillId="0" borderId="11" xfId="0" applyFont="1" applyBorder="1" applyAlignment="1">
      <alignment horizontal="center" vertical="center" wrapText="1"/>
    </xf>
    <xf numFmtId="10" fontId="3" fillId="0" borderId="0" xfId="0" applyNumberFormat="1" applyFont="1" applyAlignment="1"/>
    <xf numFmtId="0" fontId="1" fillId="0" borderId="46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/>
    </xf>
    <xf numFmtId="3" fontId="7" fillId="0" borderId="55" xfId="0" applyNumberFormat="1" applyFont="1" applyBorder="1" applyAlignment="1">
      <alignment horizontal="center" vertical="center"/>
    </xf>
    <xf numFmtId="169" fontId="7" fillId="3" borderId="55" xfId="0" applyNumberFormat="1" applyFont="1" applyFill="1" applyBorder="1" applyAlignment="1">
      <alignment horizontal="center" vertical="center"/>
    </xf>
    <xf numFmtId="4" fontId="8" fillId="3" borderId="55" xfId="0" applyNumberFormat="1" applyFont="1" applyFill="1" applyBorder="1" applyAlignment="1">
      <alignment horizontal="right" vertical="center"/>
    </xf>
    <xf numFmtId="1" fontId="7" fillId="0" borderId="63" xfId="0" applyNumberFormat="1" applyFont="1" applyBorder="1" applyAlignment="1">
      <alignment horizontal="center" vertical="center"/>
    </xf>
    <xf numFmtId="3" fontId="7" fillId="0" borderId="63" xfId="0" applyNumberFormat="1" applyFont="1" applyBorder="1" applyAlignment="1">
      <alignment horizontal="center" vertical="center"/>
    </xf>
    <xf numFmtId="169" fontId="7" fillId="3" borderId="63" xfId="0" applyNumberFormat="1" applyFont="1" applyFill="1" applyBorder="1" applyAlignment="1">
      <alignment horizontal="center" vertical="center"/>
    </xf>
    <xf numFmtId="4" fontId="8" fillId="3" borderId="63" xfId="0" applyNumberFormat="1" applyFont="1" applyFill="1" applyBorder="1" applyAlignment="1">
      <alignment horizontal="right" vertical="center"/>
    </xf>
    <xf numFmtId="1" fontId="7" fillId="0" borderId="55" xfId="0" applyNumberFormat="1" applyFont="1" applyBorder="1" applyAlignment="1">
      <alignment horizontal="center" vertical="center"/>
    </xf>
    <xf numFmtId="4" fontId="7" fillId="3" borderId="55" xfId="0" applyNumberFormat="1" applyFont="1" applyFill="1" applyBorder="1" applyAlignment="1">
      <alignment horizontal="right" vertical="center"/>
    </xf>
    <xf numFmtId="2" fontId="7" fillId="0" borderId="63" xfId="0" applyNumberFormat="1" applyFont="1" applyBorder="1" applyAlignment="1">
      <alignment horizontal="center" vertical="center"/>
    </xf>
    <xf numFmtId="4" fontId="7" fillId="3" borderId="63" xfId="0" applyNumberFormat="1" applyFont="1" applyFill="1" applyBorder="1" applyAlignment="1">
      <alignment horizontal="right" vertical="center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4" fontId="1" fillId="8" borderId="16" xfId="0" applyNumberFormat="1" applyFont="1" applyFill="1" applyBorder="1" applyAlignment="1">
      <alignment vertical="center"/>
    </xf>
    <xf numFmtId="4" fontId="1" fillId="10" borderId="16" xfId="0" applyNumberFormat="1" applyFont="1" applyFill="1" applyBorder="1" applyAlignment="1">
      <alignment horizontal="right" vertical="center" wrapText="1"/>
    </xf>
    <xf numFmtId="4" fontId="4" fillId="11" borderId="16" xfId="0" applyNumberFormat="1" applyFont="1" applyFill="1" applyBorder="1" applyAlignment="1">
      <alignment horizontal="right" vertical="center"/>
    </xf>
    <xf numFmtId="0" fontId="4" fillId="11" borderId="19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166" fontId="1" fillId="11" borderId="17" xfId="0" applyNumberFormat="1" applyFont="1" applyFill="1" applyBorder="1" applyAlignment="1">
      <alignment horizontal="right" vertical="center"/>
    </xf>
    <xf numFmtId="4" fontId="1" fillId="11" borderId="16" xfId="0" applyNumberFormat="1" applyFont="1" applyFill="1" applyBorder="1" applyAlignment="1">
      <alignment horizontal="right" vertical="center"/>
    </xf>
    <xf numFmtId="0" fontId="1" fillId="11" borderId="11" xfId="0" applyFont="1" applyFill="1" applyBorder="1" applyAlignment="1">
      <alignment horizontal="center" vertical="center"/>
    </xf>
    <xf numFmtId="0" fontId="1" fillId="11" borderId="16" xfId="0" applyFont="1" applyFill="1" applyBorder="1" applyAlignment="1">
      <alignment horizontal="center" vertical="center" wrapText="1"/>
    </xf>
    <xf numFmtId="165" fontId="19" fillId="0" borderId="17" xfId="0" applyNumberFormat="1" applyFont="1" applyBorder="1" applyAlignment="1">
      <alignment vertical="center"/>
    </xf>
    <xf numFmtId="4" fontId="19" fillId="0" borderId="17" xfId="0" applyNumberFormat="1" applyFont="1" applyBorder="1" applyAlignment="1">
      <alignment vertical="center"/>
    </xf>
    <xf numFmtId="3" fontId="19" fillId="0" borderId="17" xfId="0" applyNumberFormat="1" applyFont="1" applyBorder="1" applyAlignment="1">
      <alignment vertical="center"/>
    </xf>
    <xf numFmtId="10" fontId="19" fillId="0" borderId="9" xfId="0" applyNumberFormat="1" applyFont="1" applyBorder="1" applyAlignment="1">
      <alignment vertical="center"/>
    </xf>
    <xf numFmtId="0" fontId="1" fillId="10" borderId="11" xfId="0" applyFont="1" applyFill="1" applyBorder="1" applyAlignment="1">
      <alignment horizontal="center" vertical="center"/>
    </xf>
    <xf numFmtId="4" fontId="1" fillId="10" borderId="16" xfId="0" applyNumberFormat="1" applyFont="1" applyFill="1" applyBorder="1" applyAlignment="1">
      <alignment horizontal="right" vertical="center"/>
    </xf>
    <xf numFmtId="0" fontId="4" fillId="10" borderId="11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4" fontId="4" fillId="10" borderId="16" xfId="0" applyNumberFormat="1" applyFont="1" applyFill="1" applyBorder="1" applyAlignment="1">
      <alignment horizontal="right" vertical="center" wrapText="1"/>
    </xf>
    <xf numFmtId="0" fontId="1" fillId="10" borderId="16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/>
    </xf>
    <xf numFmtId="0" fontId="1" fillId="10" borderId="16" xfId="0" applyFont="1" applyFill="1" applyBorder="1" applyAlignment="1">
      <alignment horizontal="center"/>
    </xf>
    <xf numFmtId="4" fontId="1" fillId="10" borderId="16" xfId="0" applyNumberFormat="1" applyFont="1" applyFill="1" applyBorder="1" applyAlignment="1">
      <alignment horizontal="right"/>
    </xf>
    <xf numFmtId="4" fontId="4" fillId="10" borderId="16" xfId="0" applyNumberFormat="1" applyFont="1" applyFill="1" applyBorder="1" applyAlignment="1">
      <alignment horizontal="center" vertical="center"/>
    </xf>
    <xf numFmtId="4" fontId="4" fillId="10" borderId="16" xfId="0" applyNumberFormat="1" applyFont="1" applyFill="1" applyBorder="1" applyAlignment="1">
      <alignment horizontal="right" vertical="center"/>
    </xf>
    <xf numFmtId="0" fontId="1" fillId="10" borderId="17" xfId="0" applyFont="1" applyFill="1" applyBorder="1" applyAlignment="1">
      <alignment horizontal="center" vertical="center" wrapText="1"/>
    </xf>
    <xf numFmtId="4" fontId="1" fillId="10" borderId="16" xfId="0" applyNumberFormat="1" applyFont="1" applyFill="1" applyBorder="1" applyAlignment="1">
      <alignment horizontal="center" vertical="center" wrapText="1"/>
    </xf>
    <xf numFmtId="4" fontId="19" fillId="0" borderId="16" xfId="0" applyNumberFormat="1" applyFont="1" applyBorder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10" fontId="19" fillId="3" borderId="17" xfId="0" applyNumberFormat="1" applyFont="1" applyFill="1" applyBorder="1" applyAlignment="1">
      <alignment horizontal="right" vertical="center"/>
    </xf>
    <xf numFmtId="10" fontId="29" fillId="0" borderId="17" xfId="0" applyNumberFormat="1" applyFont="1" applyBorder="1" applyAlignment="1">
      <alignment horizontal="right" vertical="center"/>
    </xf>
    <xf numFmtId="4" fontId="29" fillId="0" borderId="16" xfId="0" applyNumberFormat="1" applyFont="1" applyBorder="1" applyAlignment="1">
      <alignment horizontal="right" vertical="center"/>
    </xf>
    <xf numFmtId="0" fontId="1" fillId="10" borderId="16" xfId="0" applyFont="1" applyFill="1" applyBorder="1" applyAlignment="1">
      <alignment horizontal="center" vertical="center" wrapText="1"/>
    </xf>
    <xf numFmtId="10" fontId="19" fillId="3" borderId="17" xfId="0" applyNumberFormat="1" applyFont="1" applyFill="1" applyBorder="1" applyAlignment="1">
      <alignment horizontal="right" vertical="center" wrapText="1"/>
    </xf>
    <xf numFmtId="4" fontId="19" fillId="0" borderId="16" xfId="0" applyNumberFormat="1" applyFont="1" applyBorder="1" applyAlignment="1">
      <alignment vertical="center"/>
    </xf>
    <xf numFmtId="10" fontId="19" fillId="0" borderId="17" xfId="0" applyNumberFormat="1" applyFont="1" applyBorder="1" applyAlignment="1">
      <alignment horizontal="center" vertical="center" wrapText="1"/>
    </xf>
    <xf numFmtId="4" fontId="19" fillId="0" borderId="16" xfId="0" applyNumberFormat="1" applyFont="1" applyBorder="1" applyAlignment="1">
      <alignment horizontal="center" vertical="center"/>
    </xf>
    <xf numFmtId="10" fontId="19" fillId="0" borderId="17" xfId="0" applyNumberFormat="1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center"/>
    </xf>
    <xf numFmtId="4" fontId="19" fillId="0" borderId="16" xfId="0" applyNumberFormat="1" applyFont="1" applyBorder="1" applyAlignment="1"/>
    <xf numFmtId="0" fontId="19" fillId="10" borderId="17" xfId="0" applyFont="1" applyFill="1" applyBorder="1" applyAlignment="1">
      <alignment horizontal="center" vertical="center" wrapText="1"/>
    </xf>
    <xf numFmtId="3" fontId="19" fillId="10" borderId="17" xfId="0" applyNumberFormat="1" applyFont="1" applyFill="1" applyBorder="1" applyAlignment="1">
      <alignment horizontal="center" vertical="center" wrapText="1"/>
    </xf>
    <xf numFmtId="4" fontId="19" fillId="10" borderId="16" xfId="0" applyNumberFormat="1" applyFont="1" applyFill="1" applyBorder="1" applyAlignment="1">
      <alignment horizontal="right" vertical="center"/>
    </xf>
    <xf numFmtId="165" fontId="21" fillId="0" borderId="17" xfId="0" applyNumberFormat="1" applyFont="1" applyBorder="1" applyAlignment="1">
      <alignment vertical="center"/>
    </xf>
    <xf numFmtId="4" fontId="21" fillId="0" borderId="17" xfId="0" applyNumberFormat="1" applyFont="1" applyBorder="1" applyAlignment="1">
      <alignment vertical="center"/>
    </xf>
    <xf numFmtId="3" fontId="21" fillId="0" borderId="17" xfId="0" applyNumberFormat="1" applyFont="1" applyBorder="1" applyAlignment="1">
      <alignment vertical="center"/>
    </xf>
    <xf numFmtId="10" fontId="21" fillId="0" borderId="9" xfId="0" applyNumberFormat="1" applyFont="1" applyBorder="1" applyAlignment="1">
      <alignment vertical="center"/>
    </xf>
    <xf numFmtId="166" fontId="1" fillId="10" borderId="17" xfId="0" applyNumberFormat="1" applyFont="1" applyFill="1" applyBorder="1" applyAlignment="1">
      <alignment horizontal="right" vertical="center"/>
    </xf>
    <xf numFmtId="0" fontId="4" fillId="10" borderId="19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4" fontId="1" fillId="10" borderId="16" xfId="0" applyNumberFormat="1" applyFont="1" applyFill="1" applyBorder="1" applyAlignment="1">
      <alignment vertical="center"/>
    </xf>
    <xf numFmtId="0" fontId="21" fillId="0" borderId="0" xfId="0" applyFont="1" applyAlignment="1"/>
    <xf numFmtId="0" fontId="4" fillId="0" borderId="6" xfId="0" applyFont="1" applyBorder="1" applyAlignment="1">
      <alignment horizontal="left" vertical="center"/>
    </xf>
    <xf numFmtId="0" fontId="2" fillId="0" borderId="7" xfId="0" applyFont="1" applyBorder="1"/>
    <xf numFmtId="0" fontId="2" fillId="0" borderId="10" xfId="0" applyFont="1" applyBorder="1"/>
    <xf numFmtId="0" fontId="1" fillId="10" borderId="6" xfId="0" applyFont="1" applyFill="1" applyBorder="1" applyAlignment="1">
      <alignment horizontal="right" vertical="center"/>
    </xf>
    <xf numFmtId="0" fontId="2" fillId="7" borderId="7" xfId="0" applyFont="1" applyFill="1" applyBorder="1"/>
    <xf numFmtId="0" fontId="2" fillId="7" borderId="8" xfId="0" applyFont="1" applyFill="1" applyBorder="1"/>
    <xf numFmtId="0" fontId="1" fillId="0" borderId="9" xfId="0" applyFont="1" applyBorder="1" applyAlignment="1">
      <alignment horizontal="left" vertical="center"/>
    </xf>
    <xf numFmtId="0" fontId="2" fillId="0" borderId="8" xfId="0" applyFont="1" applyBorder="1"/>
    <xf numFmtId="0" fontId="2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25" fillId="0" borderId="7" xfId="0" applyFont="1" applyBorder="1"/>
    <xf numFmtId="0" fontId="25" fillId="0" borderId="8" xfId="0" applyFont="1" applyBorder="1"/>
    <xf numFmtId="0" fontId="19" fillId="0" borderId="9" xfId="0" applyFont="1" applyBorder="1" applyAlignment="1">
      <alignment horizontal="left" vertical="center"/>
    </xf>
    <xf numFmtId="0" fontId="1" fillId="10" borderId="9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right" vertical="center" wrapText="1"/>
    </xf>
    <xf numFmtId="0" fontId="19" fillId="0" borderId="9" xfId="0" applyFont="1" applyBorder="1" applyAlignment="1">
      <alignment horizontal="left" vertical="center" wrapText="1"/>
    </xf>
    <xf numFmtId="0" fontId="1" fillId="10" borderId="9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left" vertical="center"/>
    </xf>
    <xf numFmtId="0" fontId="2" fillId="14" borderId="7" xfId="0" applyFont="1" applyFill="1" applyBorder="1"/>
    <xf numFmtId="0" fontId="2" fillId="14" borderId="10" xfId="0" applyFont="1" applyFill="1" applyBorder="1"/>
    <xf numFmtId="0" fontId="29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10" borderId="6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3" fillId="0" borderId="7" xfId="0" applyFont="1" applyBorder="1"/>
    <xf numFmtId="0" fontId="23" fillId="0" borderId="8" xfId="0" applyFont="1" applyBorder="1"/>
    <xf numFmtId="0" fontId="1" fillId="14" borderId="6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2" fillId="9" borderId="7" xfId="0" applyFont="1" applyFill="1" applyBorder="1"/>
    <xf numFmtId="0" fontId="2" fillId="9" borderId="10" xfId="0" applyFont="1" applyFill="1" applyBorder="1"/>
    <xf numFmtId="1" fontId="19" fillId="11" borderId="9" xfId="0" applyNumberFormat="1" applyFont="1" applyFill="1" applyBorder="1" applyAlignment="1">
      <alignment horizontal="center" vertical="center" wrapText="1"/>
    </xf>
    <xf numFmtId="0" fontId="25" fillId="12" borderId="10" xfId="0" applyFont="1" applyFill="1" applyBorder="1"/>
    <xf numFmtId="0" fontId="1" fillId="11" borderId="9" xfId="0" applyFont="1" applyFill="1" applyBorder="1" applyAlignment="1">
      <alignment horizontal="center" vertical="center" wrapText="1"/>
    </xf>
    <xf numFmtId="0" fontId="2" fillId="12" borderId="10" xfId="0" applyFont="1" applyFill="1" applyBorder="1"/>
    <xf numFmtId="0" fontId="1" fillId="11" borderId="6" xfId="0" applyFont="1" applyFill="1" applyBorder="1" applyAlignment="1">
      <alignment horizontal="center" vertical="center" wrapText="1"/>
    </xf>
    <xf numFmtId="0" fontId="2" fillId="12" borderId="7" xfId="0" applyFont="1" applyFill="1" applyBorder="1"/>
    <xf numFmtId="0" fontId="2" fillId="12" borderId="12" xfId="0" applyFont="1" applyFill="1" applyBorder="1"/>
    <xf numFmtId="0" fontId="19" fillId="11" borderId="6" xfId="0" applyFont="1" applyFill="1" applyBorder="1" applyAlignment="1">
      <alignment horizontal="right" vertical="center" wrapText="1"/>
    </xf>
    <xf numFmtId="0" fontId="25" fillId="12" borderId="7" xfId="0" applyFont="1" applyFill="1" applyBorder="1"/>
    <xf numFmtId="0" fontId="25" fillId="12" borderId="8" xfId="0" applyFont="1" applyFill="1" applyBorder="1"/>
    <xf numFmtId="0" fontId="2" fillId="12" borderId="8" xfId="0" applyFont="1" applyFill="1" applyBorder="1"/>
    <xf numFmtId="1" fontId="1" fillId="2" borderId="40" xfId="0" applyNumberFormat="1" applyFont="1" applyFill="1" applyBorder="1" applyAlignment="1">
      <alignment horizontal="center" vertical="center" wrapText="1"/>
    </xf>
    <xf numFmtId="1" fontId="1" fillId="2" borderId="38" xfId="0" applyNumberFormat="1" applyFont="1" applyFill="1" applyBorder="1" applyAlignment="1">
      <alignment horizontal="center" vertical="center" wrapText="1"/>
    </xf>
    <xf numFmtId="1" fontId="1" fillId="2" borderId="42" xfId="0" applyNumberFormat="1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49" fontId="1" fillId="10" borderId="6" xfId="0" applyNumberFormat="1" applyFont="1" applyFill="1" applyBorder="1" applyAlignment="1">
      <alignment horizontal="right" vertical="center" wrapText="1"/>
    </xf>
    <xf numFmtId="0" fontId="2" fillId="7" borderId="12" xfId="0" applyFont="1" applyFill="1" applyBorder="1"/>
    <xf numFmtId="0" fontId="19" fillId="0" borderId="7" xfId="0" applyFont="1" applyBorder="1" applyAlignment="1">
      <alignment horizontal="left" vertical="center" wrapText="1"/>
    </xf>
    <xf numFmtId="0" fontId="22" fillId="13" borderId="29" xfId="0" applyFont="1" applyFill="1" applyBorder="1" applyAlignment="1">
      <alignment horizontal="center" vertical="center" wrapText="1"/>
    </xf>
    <xf numFmtId="0" fontId="2" fillId="12" borderId="30" xfId="0" applyFont="1" applyFill="1" applyBorder="1"/>
    <xf numFmtId="0" fontId="2" fillId="12" borderId="31" xfId="0" applyFont="1" applyFill="1" applyBorder="1"/>
    <xf numFmtId="0" fontId="4" fillId="0" borderId="9" xfId="0" applyFont="1" applyBorder="1" applyAlignment="1">
      <alignment horizontal="left" vertical="center"/>
    </xf>
    <xf numFmtId="0" fontId="4" fillId="10" borderId="9" xfId="0" applyFont="1" applyFill="1" applyBorder="1" applyAlignment="1">
      <alignment horizontal="center" vertical="center"/>
    </xf>
    <xf numFmtId="0" fontId="26" fillId="0" borderId="7" xfId="0" applyFont="1" applyBorder="1"/>
    <xf numFmtId="0" fontId="26" fillId="0" borderId="8" xfId="0" applyFont="1" applyBorder="1"/>
    <xf numFmtId="0" fontId="20" fillId="0" borderId="9" xfId="0" applyFont="1" applyBorder="1" applyAlignment="1">
      <alignment horizontal="left" vertical="center" wrapText="1"/>
    </xf>
    <xf numFmtId="165" fontId="19" fillId="0" borderId="9" xfId="0" applyNumberFormat="1" applyFont="1" applyBorder="1" applyAlignment="1">
      <alignment horizontal="center" vertical="center" wrapText="1"/>
    </xf>
    <xf numFmtId="0" fontId="25" fillId="0" borderId="10" xfId="0" applyFont="1" applyBorder="1"/>
    <xf numFmtId="165" fontId="19" fillId="0" borderId="9" xfId="0" applyNumberFormat="1" applyFont="1" applyBorder="1" applyAlignment="1">
      <alignment horizontal="right" vertical="center"/>
    </xf>
    <xf numFmtId="1" fontId="19" fillId="0" borderId="9" xfId="0" applyNumberFormat="1" applyFont="1" applyBorder="1" applyAlignment="1">
      <alignment horizontal="right" vertical="center" wrapText="1"/>
    </xf>
    <xf numFmtId="1" fontId="25" fillId="0" borderId="10" xfId="0" applyNumberFormat="1" applyFont="1" applyBorder="1"/>
    <xf numFmtId="4" fontId="19" fillId="0" borderId="9" xfId="0" applyNumberFormat="1" applyFont="1" applyBorder="1" applyAlignment="1">
      <alignment horizontal="right" vertical="center" wrapText="1"/>
    </xf>
    <xf numFmtId="14" fontId="19" fillId="0" borderId="9" xfId="0" applyNumberFormat="1" applyFont="1" applyBorder="1" applyAlignment="1">
      <alignment horizontal="right" vertical="center" wrapText="1"/>
    </xf>
    <xf numFmtId="4" fontId="19" fillId="0" borderId="9" xfId="0" applyNumberFormat="1" applyFont="1" applyBorder="1" applyAlignment="1">
      <alignment horizontal="right" vertical="center"/>
    </xf>
    <xf numFmtId="0" fontId="20" fillId="0" borderId="9" xfId="0" applyFont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" fillId="7" borderId="4" xfId="0" applyFont="1" applyFill="1" applyBorder="1"/>
    <xf numFmtId="0" fontId="2" fillId="7" borderId="5" xfId="0" applyFont="1" applyFill="1" applyBorder="1"/>
    <xf numFmtId="0" fontId="1" fillId="11" borderId="6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7" borderId="10" xfId="0" applyFont="1" applyFill="1" applyBorder="1"/>
    <xf numFmtId="0" fontId="22" fillId="13" borderId="3" xfId="0" applyFont="1" applyFill="1" applyBorder="1" applyAlignment="1">
      <alignment horizontal="center" vertical="center" wrapText="1"/>
    </xf>
    <xf numFmtId="0" fontId="2" fillId="12" borderId="4" xfId="0" applyFont="1" applyFill="1" applyBorder="1"/>
    <xf numFmtId="0" fontId="2" fillId="12" borderId="5" xfId="0" applyFont="1" applyFill="1" applyBorder="1"/>
    <xf numFmtId="14" fontId="19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left" vertical="center"/>
    </xf>
    <xf numFmtId="0" fontId="4" fillId="11" borderId="6" xfId="0" applyFont="1" applyFill="1" applyBorder="1" applyAlignment="1">
      <alignment horizontal="left" vertical="center"/>
    </xf>
    <xf numFmtId="0" fontId="19" fillId="8" borderId="6" xfId="0" applyFont="1" applyFill="1" applyBorder="1" applyAlignment="1">
      <alignment horizontal="center" vertical="center" wrapText="1"/>
    </xf>
    <xf numFmtId="0" fontId="2" fillId="9" borderId="12" xfId="0" applyFont="1" applyFill="1" applyBorder="1"/>
    <xf numFmtId="0" fontId="19" fillId="4" borderId="6" xfId="0" applyFont="1" applyFill="1" applyBorder="1" applyAlignment="1">
      <alignment horizontal="right" vertical="center" wrapText="1"/>
    </xf>
    <xf numFmtId="0" fontId="25" fillId="5" borderId="7" xfId="0" applyFont="1" applyFill="1" applyBorder="1"/>
    <xf numFmtId="0" fontId="25" fillId="5" borderId="8" xfId="0" applyFont="1" applyFill="1" applyBorder="1"/>
    <xf numFmtId="0" fontId="1" fillId="8" borderId="9" xfId="0" applyFont="1" applyFill="1" applyBorder="1" applyAlignment="1">
      <alignment horizontal="center" vertical="center" wrapText="1"/>
    </xf>
    <xf numFmtId="0" fontId="2" fillId="9" borderId="8" xfId="0" applyFont="1" applyFill="1" applyBorder="1"/>
    <xf numFmtId="0" fontId="19" fillId="0" borderId="4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" fontId="1" fillId="0" borderId="40" xfId="0" applyNumberFormat="1" applyFont="1" applyBorder="1" applyAlignment="1">
      <alignment horizontal="center" vertical="center" wrapText="1"/>
    </xf>
    <xf numFmtId="1" fontId="1" fillId="0" borderId="38" xfId="0" applyNumberFormat="1" applyFont="1" applyBorder="1" applyAlignment="1">
      <alignment horizontal="center" vertical="center" wrapText="1"/>
    </xf>
    <xf numFmtId="1" fontId="1" fillId="0" borderId="42" xfId="0" applyNumberFormat="1" applyFont="1" applyBorder="1" applyAlignment="1">
      <alignment horizontal="center" vertical="center" wrapText="1"/>
    </xf>
    <xf numFmtId="1" fontId="1" fillId="0" borderId="28" xfId="0" applyNumberFormat="1" applyFont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left" wrapText="1"/>
    </xf>
    <xf numFmtId="1" fontId="19" fillId="4" borderId="9" xfId="0" applyNumberFormat="1" applyFont="1" applyFill="1" applyBorder="1" applyAlignment="1">
      <alignment horizontal="center" vertical="center" wrapText="1"/>
    </xf>
    <xf numFmtId="0" fontId="25" fillId="5" borderId="10" xfId="0" applyFont="1" applyFill="1" applyBorder="1"/>
    <xf numFmtId="0" fontId="1" fillId="11" borderId="6" xfId="0" applyFont="1" applyFill="1" applyBorder="1" applyAlignment="1">
      <alignment horizontal="right" vertical="center"/>
    </xf>
    <xf numFmtId="0" fontId="4" fillId="11" borderId="6" xfId="0" applyFont="1" applyFill="1" applyBorder="1" applyAlignment="1">
      <alignment horizontal="right" vertical="center"/>
    </xf>
    <xf numFmtId="0" fontId="4" fillId="10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1" fillId="0" borderId="7" xfId="0" applyFont="1" applyBorder="1"/>
    <xf numFmtId="0" fontId="21" fillId="0" borderId="8" xfId="0" applyFont="1" applyBorder="1"/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24" fillId="0" borderId="9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10" borderId="6" xfId="0" applyFont="1" applyFill="1" applyBorder="1" applyAlignment="1">
      <alignment horizontal="right" vertical="center"/>
    </xf>
    <xf numFmtId="0" fontId="4" fillId="10" borderId="6" xfId="0" applyFont="1" applyFill="1" applyBorder="1" applyAlignment="1">
      <alignment horizontal="left" vertical="center"/>
    </xf>
    <xf numFmtId="0" fontId="1" fillId="10" borderId="6" xfId="0" applyFont="1" applyFill="1" applyBorder="1" applyAlignment="1">
      <alignment horizontal="right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left" vertical="center" wrapText="1"/>
    </xf>
    <xf numFmtId="0" fontId="1" fillId="14" borderId="6" xfId="0" applyFont="1" applyFill="1" applyBorder="1" applyAlignment="1">
      <alignment vertical="center" wrapText="1"/>
    </xf>
    <xf numFmtId="0" fontId="19" fillId="10" borderId="9" xfId="0" applyFont="1" applyFill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2" fillId="0" borderId="66" xfId="0" applyFont="1" applyBorder="1"/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2" fillId="0" borderId="65" xfId="0" applyFont="1" applyBorder="1"/>
    <xf numFmtId="0" fontId="2" fillId="0" borderId="32" xfId="0" applyFont="1" applyBorder="1"/>
    <xf numFmtId="0" fontId="19" fillId="10" borderId="6" xfId="0" applyFont="1" applyFill="1" applyBorder="1" applyAlignment="1">
      <alignment horizontal="right" vertical="center"/>
    </xf>
    <xf numFmtId="0" fontId="25" fillId="7" borderId="7" xfId="0" applyFont="1" applyFill="1" applyBorder="1"/>
    <xf numFmtId="0" fontId="25" fillId="7" borderId="8" xfId="0" applyFont="1" applyFill="1" applyBorder="1"/>
    <xf numFmtId="0" fontId="19" fillId="0" borderId="9" xfId="0" applyFont="1" applyBorder="1" applyAlignment="1">
      <alignment horizontal="center" vertical="center" wrapText="1"/>
    </xf>
    <xf numFmtId="0" fontId="19" fillId="15" borderId="6" xfId="0" applyFont="1" applyFill="1" applyBorder="1" applyAlignment="1">
      <alignment horizontal="left"/>
    </xf>
    <xf numFmtId="0" fontId="25" fillId="9" borderId="7" xfId="0" applyFont="1" applyFill="1" applyBorder="1"/>
    <xf numFmtId="0" fontId="25" fillId="9" borderId="10" xfId="0" applyFont="1" applyFill="1" applyBorder="1"/>
    <xf numFmtId="0" fontId="1" fillId="0" borderId="24" xfId="0" applyFont="1" applyBorder="1" applyAlignment="1">
      <alignment horizontal="left" vertical="center" wrapText="1"/>
    </xf>
    <xf numFmtId="0" fontId="0" fillId="0" borderId="0" xfId="0" applyFont="1" applyAlignment="1"/>
    <xf numFmtId="0" fontId="2" fillId="0" borderId="25" xfId="0" applyFont="1" applyBorder="1"/>
    <xf numFmtId="0" fontId="1" fillId="0" borderId="40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23" xfId="0" applyFont="1" applyBorder="1"/>
    <xf numFmtId="0" fontId="2" fillId="0" borderId="42" xfId="0" applyFont="1" applyBorder="1"/>
    <xf numFmtId="0" fontId="2" fillId="0" borderId="27" xfId="0" applyFont="1" applyBorder="1"/>
    <xf numFmtId="0" fontId="2" fillId="0" borderId="28" xfId="0" applyFont="1" applyBorder="1"/>
    <xf numFmtId="0" fontId="3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6" xfId="0" applyFont="1" applyBorder="1"/>
    <xf numFmtId="0" fontId="2" fillId="0" borderId="41" xfId="0" applyFont="1" applyBorder="1"/>
    <xf numFmtId="0" fontId="21" fillId="0" borderId="6" xfId="0" applyFont="1" applyBorder="1" applyAlignment="1">
      <alignment horizontal="left"/>
    </xf>
    <xf numFmtId="0" fontId="1" fillId="15" borderId="21" xfId="0" applyFont="1" applyFill="1" applyBorder="1" applyAlignment="1">
      <alignment horizontal="center"/>
    </xf>
    <xf numFmtId="0" fontId="2" fillId="9" borderId="22" xfId="0" applyFont="1" applyFill="1" applyBorder="1"/>
    <xf numFmtId="0" fontId="2" fillId="9" borderId="23" xfId="0" applyFont="1" applyFill="1" applyBorder="1"/>
    <xf numFmtId="0" fontId="19" fillId="0" borderId="6" xfId="0" applyFont="1" applyBorder="1" applyAlignment="1">
      <alignment horizontal="left" vertical="top" wrapText="1"/>
    </xf>
    <xf numFmtId="0" fontId="1" fillId="15" borderId="6" xfId="0" applyFont="1" applyFill="1" applyBorder="1" applyAlignment="1">
      <alignment horizontal="left" vertical="center" wrapText="1"/>
    </xf>
    <xf numFmtId="0" fontId="19" fillId="15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8" borderId="6" xfId="0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19" fillId="10" borderId="6" xfId="0" applyFont="1" applyFill="1" applyBorder="1" applyAlignment="1">
      <alignment horizontal="right" vertical="center" wrapText="1"/>
    </xf>
    <xf numFmtId="0" fontId="19" fillId="15" borderId="33" xfId="0" applyFont="1" applyFill="1" applyBorder="1" applyAlignment="1">
      <alignment horizontal="right" vertical="center"/>
    </xf>
    <xf numFmtId="0" fontId="25" fillId="9" borderId="34" xfId="0" applyFont="1" applyFill="1" applyBorder="1"/>
    <xf numFmtId="0" fontId="25" fillId="9" borderId="35" xfId="0" applyFont="1" applyFill="1" applyBorder="1"/>
    <xf numFmtId="165" fontId="19" fillId="0" borderId="9" xfId="0" applyNumberFormat="1" applyFont="1" applyBorder="1" applyAlignment="1">
      <alignment horizontal="center" vertical="center"/>
    </xf>
    <xf numFmtId="4" fontId="19" fillId="10" borderId="9" xfId="0" applyNumberFormat="1" applyFont="1" applyFill="1" applyBorder="1" applyAlignment="1">
      <alignment horizontal="center" vertical="center"/>
    </xf>
    <xf numFmtId="0" fontId="25" fillId="7" borderId="10" xfId="0" applyFont="1" applyFill="1" applyBorder="1"/>
    <xf numFmtId="0" fontId="19" fillId="15" borderId="36" xfId="0" applyFont="1" applyFill="1" applyBorder="1" applyAlignment="1">
      <alignment horizontal="center"/>
    </xf>
    <xf numFmtId="0" fontId="25" fillId="9" borderId="37" xfId="0" applyFont="1" applyFill="1" applyBorder="1"/>
    <xf numFmtId="0" fontId="25" fillId="9" borderId="38" xfId="0" applyFont="1" applyFill="1" applyBorder="1"/>
    <xf numFmtId="4" fontId="1" fillId="2" borderId="32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3" fillId="2" borderId="56" xfId="0" applyNumberFormat="1" applyFont="1" applyFill="1" applyBorder="1" applyAlignment="1">
      <alignment horizontal="center" vertical="center" wrapText="1"/>
    </xf>
    <xf numFmtId="4" fontId="3" fillId="2" borderId="58" xfId="0" applyNumberFormat="1" applyFont="1" applyFill="1" applyBorder="1" applyAlignment="1">
      <alignment horizontal="center" vertical="center" wrapText="1"/>
    </xf>
    <xf numFmtId="4" fontId="3" fillId="2" borderId="64" xfId="0" applyNumberFormat="1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4" fontId="3" fillId="2" borderId="56" xfId="0" applyNumberFormat="1" applyFont="1" applyFill="1" applyBorder="1" applyAlignment="1">
      <alignment horizontal="center" vertical="center"/>
    </xf>
    <xf numFmtId="4" fontId="3" fillId="2" borderId="58" xfId="0" applyNumberFormat="1" applyFont="1" applyFill="1" applyBorder="1" applyAlignment="1">
      <alignment horizontal="center" vertical="center"/>
    </xf>
    <xf numFmtId="4" fontId="3" fillId="2" borderId="6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46" xfId="0" applyFont="1" applyBorder="1"/>
    <xf numFmtId="0" fontId="1" fillId="0" borderId="43" xfId="0" applyFont="1" applyBorder="1" applyAlignment="1">
      <alignment horizontal="left" vertical="top" wrapText="1"/>
    </xf>
    <xf numFmtId="0" fontId="2" fillId="0" borderId="44" xfId="0" applyFont="1" applyBorder="1"/>
    <xf numFmtId="0" fontId="2" fillId="0" borderId="45" xfId="0" applyFont="1" applyBorder="1"/>
    <xf numFmtId="0" fontId="7" fillId="0" borderId="61" xfId="0" applyFont="1" applyBorder="1" applyAlignment="1">
      <alignment horizontal="center" vertical="center"/>
    </xf>
    <xf numFmtId="0" fontId="2" fillId="0" borderId="62" xfId="0" applyFont="1" applyBorder="1"/>
    <xf numFmtId="0" fontId="2" fillId="0" borderId="5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EAD3"/>
    <pageSetUpPr fitToPage="1"/>
  </sheetPr>
  <dimension ref="A1:V838"/>
  <sheetViews>
    <sheetView tabSelected="1" workbookViewId="0">
      <selection sqref="A1:I1"/>
    </sheetView>
  </sheetViews>
  <sheetFormatPr defaultColWidth="14.42578125" defaultRowHeight="15" customHeight="1"/>
  <cols>
    <col min="1" max="1" width="15.28515625" customWidth="1"/>
    <col min="2" max="2" width="11.140625" customWidth="1"/>
    <col min="3" max="3" width="13.28515625" customWidth="1"/>
    <col min="4" max="4" width="10.140625" customWidth="1"/>
    <col min="5" max="5" width="12.42578125" customWidth="1"/>
    <col min="6" max="6" width="11.28515625" customWidth="1"/>
    <col min="7" max="7" width="9.85546875" customWidth="1"/>
    <col min="8" max="8" width="11.28515625" customWidth="1"/>
    <col min="9" max="9" width="14.5703125" customWidth="1"/>
    <col min="10" max="10" width="10.7109375" customWidth="1"/>
    <col min="11" max="11" width="10.28515625" bestFit="1" customWidth="1"/>
    <col min="12" max="22" width="9.140625" customWidth="1"/>
  </cols>
  <sheetData>
    <row r="1" spans="1:22" ht="22.5" customHeight="1">
      <c r="A1" s="208" t="s">
        <v>0</v>
      </c>
      <c r="B1" s="209"/>
      <c r="C1" s="209"/>
      <c r="D1" s="209"/>
      <c r="E1" s="209"/>
      <c r="F1" s="209"/>
      <c r="G1" s="209"/>
      <c r="H1" s="209"/>
      <c r="I1" s="21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0.25" customHeight="1">
      <c r="A2" s="211" t="s">
        <v>1</v>
      </c>
      <c r="B2" s="177"/>
      <c r="C2" s="177"/>
      <c r="D2" s="177"/>
      <c r="E2" s="177"/>
      <c r="F2" s="177"/>
      <c r="G2" s="177"/>
      <c r="H2" s="177"/>
      <c r="I2" s="17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>
      <c r="A3" s="2" t="s">
        <v>2</v>
      </c>
      <c r="B3" s="165" t="s">
        <v>147</v>
      </c>
      <c r="C3" s="142"/>
      <c r="D3" s="142"/>
      <c r="E3" s="142"/>
      <c r="F3" s="142"/>
      <c r="G3" s="148"/>
      <c r="H3" s="218">
        <v>46071</v>
      </c>
      <c r="I3" s="1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>
      <c r="A4" s="2" t="s">
        <v>3</v>
      </c>
      <c r="B4" s="165" t="s">
        <v>4</v>
      </c>
      <c r="C4" s="142"/>
      <c r="D4" s="142"/>
      <c r="E4" s="142"/>
      <c r="F4" s="142"/>
      <c r="G4" s="148"/>
      <c r="H4" s="212" t="s">
        <v>148</v>
      </c>
      <c r="I4" s="14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>
      <c r="A5" s="2" t="s">
        <v>5</v>
      </c>
      <c r="B5" s="165" t="s">
        <v>6</v>
      </c>
      <c r="C5" s="142"/>
      <c r="D5" s="142"/>
      <c r="E5" s="142"/>
      <c r="F5" s="142"/>
      <c r="G5" s="148"/>
      <c r="H5" s="219" t="s">
        <v>149</v>
      </c>
      <c r="I5" s="14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>
      <c r="A6" s="3" t="s">
        <v>7</v>
      </c>
      <c r="B6" s="165" t="s">
        <v>8</v>
      </c>
      <c r="C6" s="142"/>
      <c r="D6" s="142"/>
      <c r="E6" s="142"/>
      <c r="F6" s="142"/>
      <c r="G6" s="148"/>
      <c r="H6" s="212">
        <v>2026</v>
      </c>
      <c r="I6" s="14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3" t="s">
        <v>9</v>
      </c>
      <c r="B7" s="165" t="s">
        <v>10</v>
      </c>
      <c r="C7" s="142"/>
      <c r="D7" s="142"/>
      <c r="E7" s="142"/>
      <c r="F7" s="142"/>
      <c r="G7" s="148"/>
      <c r="H7" s="212" t="s">
        <v>150</v>
      </c>
      <c r="I7" s="14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3" t="s">
        <v>11</v>
      </c>
      <c r="B8" s="165" t="s">
        <v>12</v>
      </c>
      <c r="C8" s="142"/>
      <c r="D8" s="142"/>
      <c r="E8" s="142"/>
      <c r="F8" s="142"/>
      <c r="G8" s="148"/>
      <c r="H8" s="212">
        <v>12</v>
      </c>
      <c r="I8" s="14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213" t="s">
        <v>13</v>
      </c>
      <c r="B9" s="145"/>
      <c r="C9" s="145"/>
      <c r="D9" s="145"/>
      <c r="E9" s="145"/>
      <c r="F9" s="145"/>
      <c r="G9" s="145"/>
      <c r="H9" s="145"/>
      <c r="I9" s="2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215" t="s">
        <v>178</v>
      </c>
      <c r="B10" s="216"/>
      <c r="C10" s="216"/>
      <c r="D10" s="216"/>
      <c r="E10" s="216"/>
      <c r="F10" s="216"/>
      <c r="G10" s="216"/>
      <c r="H10" s="216"/>
      <c r="I10" s="21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>
      <c r="A11" s="222" t="s">
        <v>204</v>
      </c>
      <c r="B11" s="170"/>
      <c r="C11" s="170"/>
      <c r="D11" s="170"/>
      <c r="E11" s="223"/>
      <c r="F11" s="227" t="s">
        <v>15</v>
      </c>
      <c r="G11" s="228"/>
      <c r="H11" s="227" t="s">
        <v>16</v>
      </c>
      <c r="I11" s="17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63" t="s">
        <v>151</v>
      </c>
      <c r="B12" s="142"/>
      <c r="C12" s="142"/>
      <c r="D12" s="142"/>
      <c r="E12" s="148"/>
      <c r="F12" s="229" t="s">
        <v>17</v>
      </c>
      <c r="G12" s="230"/>
      <c r="H12" s="233">
        <v>1</v>
      </c>
      <c r="I12" s="234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22">
      <c r="A13" s="163" t="s">
        <v>152</v>
      </c>
      <c r="B13" s="142"/>
      <c r="C13" s="142"/>
      <c r="D13" s="142"/>
      <c r="E13" s="148"/>
      <c r="F13" s="231"/>
      <c r="G13" s="232"/>
      <c r="H13" s="235"/>
      <c r="I13" s="23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224" t="s">
        <v>18</v>
      </c>
      <c r="B14" s="225"/>
      <c r="C14" s="225"/>
      <c r="D14" s="225"/>
      <c r="E14" s="225"/>
      <c r="F14" s="225"/>
      <c r="G14" s="226"/>
      <c r="H14" s="238">
        <f>SUM(H12)</f>
        <v>1</v>
      </c>
      <c r="I14" s="23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6.25" customHeight="1">
      <c r="A15" s="237" t="s">
        <v>19</v>
      </c>
      <c r="B15" s="177"/>
      <c r="C15" s="177"/>
      <c r="D15" s="177"/>
      <c r="E15" s="177"/>
      <c r="F15" s="177"/>
      <c r="G15" s="177"/>
      <c r="H15" s="177"/>
      <c r="I15" s="175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211" t="s">
        <v>20</v>
      </c>
      <c r="B16" s="177"/>
      <c r="C16" s="177"/>
      <c r="D16" s="177"/>
      <c r="E16" s="177"/>
      <c r="F16" s="177"/>
      <c r="G16" s="177"/>
      <c r="H16" s="177"/>
      <c r="I16" s="175"/>
      <c r="J16" s="5"/>
      <c r="K16" s="299"/>
      <c r="L16" s="279"/>
      <c r="M16" s="279"/>
      <c r="N16" s="279"/>
      <c r="O16" s="279"/>
      <c r="P16" s="299"/>
      <c r="Q16" s="279"/>
      <c r="R16" s="279"/>
      <c r="S16" s="279"/>
      <c r="T16" s="279"/>
      <c r="U16" s="279"/>
      <c r="V16" s="279"/>
    </row>
    <row r="17" spans="1:22">
      <c r="A17" s="2">
        <v>1</v>
      </c>
      <c r="B17" s="157" t="s">
        <v>21</v>
      </c>
      <c r="C17" s="152"/>
      <c r="D17" s="152"/>
      <c r="E17" s="152"/>
      <c r="F17" s="152"/>
      <c r="G17" s="153"/>
      <c r="H17" s="198" t="s">
        <v>205</v>
      </c>
      <c r="I17" s="19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6">
        <v>2</v>
      </c>
      <c r="B18" s="157" t="s">
        <v>22</v>
      </c>
      <c r="C18" s="152"/>
      <c r="D18" s="152"/>
      <c r="E18" s="152"/>
      <c r="F18" s="152"/>
      <c r="G18" s="153"/>
      <c r="H18" s="201">
        <v>5174</v>
      </c>
      <c r="I18" s="20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>
      <c r="A19" s="2">
        <v>3</v>
      </c>
      <c r="B19" s="157" t="s">
        <v>23</v>
      </c>
      <c r="C19" s="152"/>
      <c r="D19" s="152"/>
      <c r="E19" s="152"/>
      <c r="F19" s="152"/>
      <c r="G19" s="153"/>
      <c r="H19" s="200">
        <v>2126.25</v>
      </c>
      <c r="I19" s="19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>
      <c r="A20" s="2">
        <v>4</v>
      </c>
      <c r="B20" s="157" t="s">
        <v>24</v>
      </c>
      <c r="C20" s="152"/>
      <c r="D20" s="152"/>
      <c r="E20" s="152"/>
      <c r="F20" s="152"/>
      <c r="G20" s="153"/>
      <c r="H20" s="204" t="s">
        <v>153</v>
      </c>
      <c r="I20" s="19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>
      <c r="A21" s="2">
        <v>5</v>
      </c>
      <c r="B21" s="157" t="s">
        <v>25</v>
      </c>
      <c r="C21" s="152"/>
      <c r="D21" s="152"/>
      <c r="E21" s="152"/>
      <c r="F21" s="152"/>
      <c r="G21" s="153"/>
      <c r="H21" s="204" t="s">
        <v>154</v>
      </c>
      <c r="I21" s="19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7">
        <v>6</v>
      </c>
      <c r="B22" s="157" t="s">
        <v>206</v>
      </c>
      <c r="C22" s="152"/>
      <c r="D22" s="152"/>
      <c r="E22" s="152"/>
      <c r="F22" s="152"/>
      <c r="G22" s="153"/>
      <c r="H22" s="203">
        <f>ROUND((H19/220),2)</f>
        <v>9.66</v>
      </c>
      <c r="I22" s="199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7">
        <v>7</v>
      </c>
      <c r="B23" s="157" t="s">
        <v>207</v>
      </c>
      <c r="C23" s="152"/>
      <c r="D23" s="152"/>
      <c r="E23" s="152"/>
      <c r="F23" s="152"/>
      <c r="G23" s="153"/>
      <c r="H23" s="205">
        <f>ROUND(H22*1.5,2)</f>
        <v>14.49</v>
      </c>
      <c r="I23" s="199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>
      <c r="A24" s="7">
        <v>8</v>
      </c>
      <c r="B24" s="157" t="s">
        <v>208</v>
      </c>
      <c r="C24" s="152"/>
      <c r="D24" s="152"/>
      <c r="E24" s="152"/>
      <c r="F24" s="152"/>
      <c r="G24" s="153"/>
      <c r="H24" s="203">
        <f>ROUND(H22*0.2,2)</f>
        <v>1.93</v>
      </c>
      <c r="I24" s="199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>
      <c r="A25" s="7">
        <v>9</v>
      </c>
      <c r="B25" s="157" t="s">
        <v>26</v>
      </c>
      <c r="C25" s="152"/>
      <c r="D25" s="152"/>
      <c r="E25" s="152"/>
      <c r="F25" s="152"/>
      <c r="G25" s="153"/>
      <c r="H25" s="203">
        <f>ROUND(H22/6,2)</f>
        <v>1.61</v>
      </c>
      <c r="I25" s="199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>
      <c r="A26" s="7">
        <v>10</v>
      </c>
      <c r="B26" s="154" t="s">
        <v>27</v>
      </c>
      <c r="C26" s="152"/>
      <c r="D26" s="152"/>
      <c r="E26" s="152"/>
      <c r="F26" s="152"/>
      <c r="G26" s="153"/>
      <c r="H26" s="203">
        <v>1</v>
      </c>
      <c r="I26" s="199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>
      <c r="A27" s="261" t="s">
        <v>28</v>
      </c>
      <c r="B27" s="160"/>
      <c r="C27" s="160"/>
      <c r="D27" s="160"/>
      <c r="E27" s="160"/>
      <c r="F27" s="160"/>
      <c r="G27" s="160"/>
      <c r="H27" s="160"/>
      <c r="I27" s="16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>
      <c r="A28" s="84">
        <v>1</v>
      </c>
      <c r="B28" s="174" t="s">
        <v>29</v>
      </c>
      <c r="C28" s="177"/>
      <c r="D28" s="177"/>
      <c r="E28" s="177"/>
      <c r="F28" s="177"/>
      <c r="G28" s="182"/>
      <c r="H28" s="85" t="s">
        <v>30</v>
      </c>
      <c r="I28" s="86" t="s">
        <v>31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2" t="s">
        <v>2</v>
      </c>
      <c r="B29" s="157" t="s">
        <v>155</v>
      </c>
      <c r="C29" s="142"/>
      <c r="D29" s="142"/>
      <c r="E29" s="142"/>
      <c r="F29" s="142"/>
      <c r="G29" s="142"/>
      <c r="H29" s="148"/>
      <c r="I29" s="10">
        <f>H19</f>
        <v>2126.25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3" t="s">
        <v>3</v>
      </c>
      <c r="B30" s="157" t="s">
        <v>209</v>
      </c>
      <c r="C30" s="142"/>
      <c r="D30" s="142"/>
      <c r="E30" s="142"/>
      <c r="F30" s="142"/>
      <c r="G30" s="148"/>
      <c r="H30" s="11">
        <v>0.3</v>
      </c>
      <c r="I30" s="10">
        <f>ROUND(H30*SUM(I29),2)</f>
        <v>637.88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 t="s">
        <v>5</v>
      </c>
      <c r="B31" s="165" t="s">
        <v>32</v>
      </c>
      <c r="C31" s="142"/>
      <c r="D31" s="142"/>
      <c r="E31" s="142"/>
      <c r="F31" s="142"/>
      <c r="G31" s="142"/>
      <c r="H31" s="148"/>
      <c r="I31" s="12" t="s">
        <v>33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300" t="s">
        <v>34</v>
      </c>
      <c r="B32" s="170"/>
      <c r="C32" s="170"/>
      <c r="D32" s="170"/>
      <c r="E32" s="170"/>
      <c r="F32" s="170"/>
      <c r="G32" s="170"/>
      <c r="H32" s="228"/>
      <c r="I32" s="87">
        <f>SUM(I29:I31)</f>
        <v>2764.13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2" t="s">
        <v>7</v>
      </c>
      <c r="B33" s="157" t="s">
        <v>156</v>
      </c>
      <c r="C33" s="142"/>
      <c r="D33" s="142"/>
      <c r="E33" s="142"/>
      <c r="F33" s="142"/>
      <c r="G33" s="142"/>
      <c r="H33" s="148"/>
      <c r="I33" s="13"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67" t="s">
        <v>9</v>
      </c>
      <c r="B34" s="157" t="s">
        <v>210</v>
      </c>
      <c r="C34" s="142"/>
      <c r="D34" s="142"/>
      <c r="E34" s="142"/>
      <c r="F34" s="142"/>
      <c r="G34" s="142"/>
      <c r="H34" s="148"/>
      <c r="I34" s="10">
        <f>ROUND($H$25*H26*15,2)</f>
        <v>24.15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0" customHeight="1">
      <c r="A35" s="301" t="s">
        <v>157</v>
      </c>
      <c r="B35" s="142"/>
      <c r="C35" s="142"/>
      <c r="D35" s="142"/>
      <c r="E35" s="142"/>
      <c r="F35" s="142"/>
      <c r="G35" s="142"/>
      <c r="H35" s="148"/>
      <c r="I35" s="14">
        <f>I33+I34</f>
        <v>24.15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>
      <c r="A36" s="302" t="s">
        <v>211</v>
      </c>
      <c r="B36" s="145"/>
      <c r="C36" s="145"/>
      <c r="D36" s="145"/>
      <c r="E36" s="145"/>
      <c r="F36" s="145"/>
      <c r="G36" s="145"/>
      <c r="H36" s="146"/>
      <c r="I36" s="88">
        <f>I32+I35</f>
        <v>2788.28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220" t="s">
        <v>35</v>
      </c>
      <c r="B37" s="160"/>
      <c r="C37" s="160"/>
      <c r="D37" s="160"/>
      <c r="E37" s="160"/>
      <c r="F37" s="160"/>
      <c r="G37" s="160"/>
      <c r="H37" s="160"/>
      <c r="I37" s="16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221" t="s">
        <v>36</v>
      </c>
      <c r="B38" s="177"/>
      <c r="C38" s="177"/>
      <c r="D38" s="177"/>
      <c r="E38" s="177"/>
      <c r="F38" s="177"/>
      <c r="G38" s="177"/>
      <c r="H38" s="177"/>
      <c r="I38" s="17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5" t="s">
        <v>37</v>
      </c>
      <c r="B39" s="206" t="s">
        <v>38</v>
      </c>
      <c r="C39" s="142"/>
      <c r="D39" s="142"/>
      <c r="E39" s="142"/>
      <c r="F39" s="142"/>
      <c r="G39" s="142"/>
      <c r="H39" s="148"/>
      <c r="I39" s="16" t="s">
        <v>39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5" t="s">
        <v>2</v>
      </c>
      <c r="B40" s="197" t="s">
        <v>158</v>
      </c>
      <c r="C40" s="142"/>
      <c r="D40" s="142"/>
      <c r="E40" s="142"/>
      <c r="F40" s="142"/>
      <c r="G40" s="142"/>
      <c r="H40" s="148"/>
      <c r="I40" s="17">
        <f>ROUND($I$32/12,2)</f>
        <v>230.34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>
      <c r="A41" s="15" t="s">
        <v>3</v>
      </c>
      <c r="B41" s="197" t="s">
        <v>159</v>
      </c>
      <c r="C41" s="142"/>
      <c r="D41" s="142"/>
      <c r="E41" s="142"/>
      <c r="F41" s="142"/>
      <c r="G41" s="142"/>
      <c r="H41" s="148"/>
      <c r="I41" s="18">
        <f>ROUND(($I$32/3)/12,2)</f>
        <v>76.78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>
      <c r="A42" s="241" t="s">
        <v>40</v>
      </c>
      <c r="B42" s="177"/>
      <c r="C42" s="177"/>
      <c r="D42" s="177"/>
      <c r="E42" s="177"/>
      <c r="F42" s="177"/>
      <c r="G42" s="177"/>
      <c r="H42" s="182"/>
      <c r="I42" s="89">
        <f>SUM(I40:I41)</f>
        <v>307.12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7" customHeight="1">
      <c r="A43" s="245" t="s">
        <v>160</v>
      </c>
      <c r="B43" s="142"/>
      <c r="C43" s="142"/>
      <c r="D43" s="142"/>
      <c r="E43" s="142"/>
      <c r="F43" s="142"/>
      <c r="G43" s="142"/>
      <c r="H43" s="142"/>
      <c r="I43" s="14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>
      <c r="A44" s="90" t="s">
        <v>41</v>
      </c>
      <c r="B44" s="207" t="s">
        <v>42</v>
      </c>
      <c r="C44" s="177"/>
      <c r="D44" s="177"/>
      <c r="E44" s="177"/>
      <c r="F44" s="177"/>
      <c r="G44" s="182"/>
      <c r="H44" s="91" t="s">
        <v>30</v>
      </c>
      <c r="I44" s="92" t="s">
        <v>43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9" t="s">
        <v>2</v>
      </c>
      <c r="B45" s="165" t="s">
        <v>44</v>
      </c>
      <c r="C45" s="142"/>
      <c r="D45" s="142"/>
      <c r="E45" s="142"/>
      <c r="F45" s="142"/>
      <c r="G45" s="148"/>
      <c r="H45" s="20">
        <v>0.2</v>
      </c>
      <c r="I45" s="21">
        <f>ROUND((I32+I42)*H45,2)</f>
        <v>614.25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9" t="s">
        <v>3</v>
      </c>
      <c r="B46" s="165" t="s">
        <v>45</v>
      </c>
      <c r="C46" s="142"/>
      <c r="D46" s="142"/>
      <c r="E46" s="142"/>
      <c r="F46" s="142"/>
      <c r="G46" s="148"/>
      <c r="H46" s="20">
        <v>2.5000000000000001E-2</v>
      </c>
      <c r="I46" s="21">
        <f>ROUND((I32+I42)*H46,2)</f>
        <v>76.78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>
      <c r="A47" s="19" t="s">
        <v>5</v>
      </c>
      <c r="B47" s="157" t="s">
        <v>212</v>
      </c>
      <c r="C47" s="148"/>
      <c r="D47" s="22" t="s">
        <v>46</v>
      </c>
      <c r="E47" s="23">
        <v>0.03</v>
      </c>
      <c r="F47" s="22" t="s">
        <v>47</v>
      </c>
      <c r="G47" s="24">
        <v>1</v>
      </c>
      <c r="H47" s="20">
        <f>ROUND((E47*G47),6)</f>
        <v>0.03</v>
      </c>
      <c r="I47" s="21">
        <f>ROUND((I32+I42)*H47,2)</f>
        <v>92.14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>
      <c r="A48" s="19" t="s">
        <v>7</v>
      </c>
      <c r="B48" s="165" t="s">
        <v>48</v>
      </c>
      <c r="C48" s="142"/>
      <c r="D48" s="142"/>
      <c r="E48" s="142"/>
      <c r="F48" s="142"/>
      <c r="G48" s="148"/>
      <c r="H48" s="20">
        <v>1.4999999999999999E-2</v>
      </c>
      <c r="I48" s="21">
        <f>ROUND((I32+I42)*H48,2)</f>
        <v>46.07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19" t="s">
        <v>9</v>
      </c>
      <c r="B49" s="165" t="s">
        <v>49</v>
      </c>
      <c r="C49" s="142"/>
      <c r="D49" s="142"/>
      <c r="E49" s="142"/>
      <c r="F49" s="142"/>
      <c r="G49" s="148"/>
      <c r="H49" s="20">
        <v>0.01</v>
      </c>
      <c r="I49" s="21">
        <f>ROUND((I32+I42)*H49,2)</f>
        <v>30.71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19" t="s">
        <v>11</v>
      </c>
      <c r="B50" s="165" t="s">
        <v>50</v>
      </c>
      <c r="C50" s="142"/>
      <c r="D50" s="142"/>
      <c r="E50" s="142"/>
      <c r="F50" s="142"/>
      <c r="G50" s="148"/>
      <c r="H50" s="20">
        <v>6.0000000000000001E-3</v>
      </c>
      <c r="I50" s="21">
        <f>ROUND((I32+I42)*H50,2)</f>
        <v>18.43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9" t="s">
        <v>51</v>
      </c>
      <c r="B51" s="165" t="s">
        <v>52</v>
      </c>
      <c r="C51" s="142"/>
      <c r="D51" s="142"/>
      <c r="E51" s="142"/>
      <c r="F51" s="142"/>
      <c r="G51" s="148"/>
      <c r="H51" s="20">
        <v>2E-3</v>
      </c>
      <c r="I51" s="21">
        <f>ROUND((I32+I42)*H51,2)</f>
        <v>6.14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>
      <c r="A52" s="19" t="s">
        <v>53</v>
      </c>
      <c r="B52" s="165" t="s">
        <v>54</v>
      </c>
      <c r="C52" s="142"/>
      <c r="D52" s="142"/>
      <c r="E52" s="142"/>
      <c r="F52" s="142"/>
      <c r="G52" s="148"/>
      <c r="H52" s="20">
        <v>0.08</v>
      </c>
      <c r="I52" s="21">
        <f>ROUND((I32+I42)*H52,2)</f>
        <v>245.7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240" t="s">
        <v>40</v>
      </c>
      <c r="B53" s="177"/>
      <c r="C53" s="177"/>
      <c r="D53" s="177"/>
      <c r="E53" s="177"/>
      <c r="F53" s="177"/>
      <c r="G53" s="182"/>
      <c r="H53" s="93">
        <f t="shared" ref="H53:I53" si="0">SUM(H45:H52)</f>
        <v>0.36800000000000005</v>
      </c>
      <c r="I53" s="94">
        <f t="shared" si="0"/>
        <v>1130.22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41" t="s">
        <v>55</v>
      </c>
      <c r="B54" s="142"/>
      <c r="C54" s="142"/>
      <c r="D54" s="142"/>
      <c r="E54" s="142"/>
      <c r="F54" s="142"/>
      <c r="G54" s="142"/>
      <c r="H54" s="142"/>
      <c r="I54" s="14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95" t="s">
        <v>56</v>
      </c>
      <c r="B55" s="174" t="s">
        <v>57</v>
      </c>
      <c r="C55" s="177"/>
      <c r="D55" s="177"/>
      <c r="E55" s="177"/>
      <c r="F55" s="177"/>
      <c r="G55" s="177"/>
      <c r="H55" s="182"/>
      <c r="I55" s="96" t="s">
        <v>39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25" t="s">
        <v>2</v>
      </c>
      <c r="B56" s="157" t="s">
        <v>213</v>
      </c>
      <c r="C56" s="142"/>
      <c r="D56" s="142"/>
      <c r="E56" s="142"/>
      <c r="F56" s="142"/>
      <c r="G56" s="142"/>
      <c r="H56" s="142"/>
      <c r="I56" s="21">
        <f>IF(ROUND((H57*H58*H59)-(I29*H60),2)&lt;0,0,ROUND((H57*H58*H59)-(I29*H60),2))</f>
        <v>172.43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>
      <c r="A57" s="25"/>
      <c r="B57" s="149" t="s">
        <v>214</v>
      </c>
      <c r="C57" s="195"/>
      <c r="D57" s="195"/>
      <c r="E57" s="195"/>
      <c r="F57" s="195"/>
      <c r="G57" s="195"/>
      <c r="H57" s="97">
        <v>5</v>
      </c>
      <c r="I57" s="26" t="s">
        <v>33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25"/>
      <c r="B58" s="149" t="s">
        <v>215</v>
      </c>
      <c r="C58" s="195"/>
      <c r="D58" s="195"/>
      <c r="E58" s="195"/>
      <c r="F58" s="195"/>
      <c r="G58" s="196"/>
      <c r="H58" s="98">
        <v>2</v>
      </c>
      <c r="I58" s="26" t="s">
        <v>33</v>
      </c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25"/>
      <c r="B59" s="149" t="s">
        <v>216</v>
      </c>
      <c r="C59" s="195"/>
      <c r="D59" s="195"/>
      <c r="E59" s="195"/>
      <c r="F59" s="195"/>
      <c r="G59" s="196"/>
      <c r="H59" s="99">
        <v>30</v>
      </c>
      <c r="I59" s="27" t="s">
        <v>33</v>
      </c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25"/>
      <c r="B60" s="149" t="s">
        <v>217</v>
      </c>
      <c r="C60" s="195"/>
      <c r="D60" s="195"/>
      <c r="E60" s="195"/>
      <c r="F60" s="195"/>
      <c r="G60" s="196"/>
      <c r="H60" s="100">
        <v>0.06</v>
      </c>
      <c r="I60" s="27" t="s">
        <v>33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4.25" customHeight="1">
      <c r="A61" s="25" t="s">
        <v>3</v>
      </c>
      <c r="B61" s="157" t="s">
        <v>220</v>
      </c>
      <c r="C61" s="152"/>
      <c r="D61" s="152"/>
      <c r="E61" s="152"/>
      <c r="F61" s="152"/>
      <c r="G61" s="152"/>
      <c r="H61" s="152"/>
      <c r="I61" s="28">
        <f>ROUND(H63*H62*(1-H64),2)+ROUND(21.726*6*(1-H64),2)*0</f>
        <v>659.75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>
      <c r="A62" s="25"/>
      <c r="B62" s="149" t="s">
        <v>221</v>
      </c>
      <c r="C62" s="246"/>
      <c r="D62" s="246"/>
      <c r="E62" s="246"/>
      <c r="F62" s="246"/>
      <c r="G62" s="246"/>
      <c r="H62" s="97">
        <v>27.15</v>
      </c>
      <c r="I62" s="26" t="s">
        <v>33</v>
      </c>
      <c r="J62" s="1"/>
      <c r="K62" s="6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>
      <c r="A63" s="25"/>
      <c r="B63" s="149" t="s">
        <v>218</v>
      </c>
      <c r="C63" s="246"/>
      <c r="D63" s="246"/>
      <c r="E63" s="246"/>
      <c r="F63" s="246"/>
      <c r="G63" s="246"/>
      <c r="H63" s="99">
        <v>30</v>
      </c>
      <c r="I63" s="26"/>
      <c r="J63" s="1"/>
      <c r="K63" s="68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25"/>
      <c r="B64" s="149" t="s">
        <v>219</v>
      </c>
      <c r="C64" s="246"/>
      <c r="D64" s="246"/>
      <c r="E64" s="246"/>
      <c r="F64" s="246"/>
      <c r="G64" s="247"/>
      <c r="H64" s="100">
        <v>0.19</v>
      </c>
      <c r="I64" s="2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>
      <c r="A65" s="25" t="s">
        <v>5</v>
      </c>
      <c r="B65" s="165" t="s">
        <v>60</v>
      </c>
      <c r="C65" s="142"/>
      <c r="D65" s="142"/>
      <c r="E65" s="142"/>
      <c r="F65" s="142"/>
      <c r="G65" s="142"/>
      <c r="H65" s="142"/>
      <c r="I65" s="21">
        <v>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25" t="s">
        <v>7</v>
      </c>
      <c r="B66" s="157" t="s">
        <v>161</v>
      </c>
      <c r="C66" s="142"/>
      <c r="D66" s="142"/>
      <c r="E66" s="142"/>
      <c r="F66" s="142"/>
      <c r="G66" s="142"/>
      <c r="H66" s="142"/>
      <c r="I66" s="21">
        <v>0</v>
      </c>
      <c r="J66" s="1"/>
      <c r="K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.75" customHeight="1">
      <c r="A67" s="25" t="s">
        <v>9</v>
      </c>
      <c r="B67" s="157" t="s">
        <v>162</v>
      </c>
      <c r="C67" s="142"/>
      <c r="D67" s="142"/>
      <c r="E67" s="142"/>
      <c r="F67" s="142"/>
      <c r="G67" s="142"/>
      <c r="H67" s="148"/>
      <c r="I67" s="21">
        <v>1.95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>
      <c r="A68" s="25" t="s">
        <v>11</v>
      </c>
      <c r="B68" s="147" t="s">
        <v>61</v>
      </c>
      <c r="C68" s="142"/>
      <c r="D68" s="142"/>
      <c r="E68" s="142"/>
      <c r="F68" s="142"/>
      <c r="G68" s="142"/>
      <c r="H68" s="142"/>
      <c r="I68" s="29">
        <v>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>
      <c r="A69" s="101"/>
      <c r="B69" s="243" t="s">
        <v>40</v>
      </c>
      <c r="C69" s="145"/>
      <c r="D69" s="145"/>
      <c r="E69" s="145"/>
      <c r="F69" s="145"/>
      <c r="G69" s="145"/>
      <c r="H69" s="188"/>
      <c r="I69" s="102">
        <f>SUM(I56:I68)</f>
        <v>834.13000000000011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7.25" customHeight="1">
      <c r="A70" s="244" t="s">
        <v>62</v>
      </c>
      <c r="B70" s="142"/>
      <c r="C70" s="142"/>
      <c r="D70" s="142"/>
      <c r="E70" s="142"/>
      <c r="F70" s="142"/>
      <c r="G70" s="142"/>
      <c r="H70" s="142"/>
      <c r="I70" s="14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>
      <c r="A71" s="103">
        <v>2</v>
      </c>
      <c r="B71" s="242" t="s">
        <v>63</v>
      </c>
      <c r="C71" s="145"/>
      <c r="D71" s="145"/>
      <c r="E71" s="145"/>
      <c r="F71" s="145"/>
      <c r="G71" s="145"/>
      <c r="H71" s="146"/>
      <c r="I71" s="104" t="s">
        <v>39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4.25" customHeight="1">
      <c r="A72" s="6" t="s">
        <v>37</v>
      </c>
      <c r="B72" s="248" t="s">
        <v>64</v>
      </c>
      <c r="C72" s="142"/>
      <c r="D72" s="142"/>
      <c r="E72" s="142"/>
      <c r="F72" s="142"/>
      <c r="G72" s="142"/>
      <c r="H72" s="148"/>
      <c r="I72" s="30">
        <f>I42</f>
        <v>307.12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4.25" customHeight="1">
      <c r="A73" s="6" t="s">
        <v>41</v>
      </c>
      <c r="B73" s="248" t="s">
        <v>42</v>
      </c>
      <c r="C73" s="142"/>
      <c r="D73" s="142"/>
      <c r="E73" s="142"/>
      <c r="F73" s="142"/>
      <c r="G73" s="142"/>
      <c r="H73" s="148"/>
      <c r="I73" s="30">
        <f>I53</f>
        <v>1130.22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4.25" customHeight="1">
      <c r="A74" s="6" t="s">
        <v>56</v>
      </c>
      <c r="B74" s="248" t="s">
        <v>57</v>
      </c>
      <c r="C74" s="142"/>
      <c r="D74" s="142"/>
      <c r="E74" s="142"/>
      <c r="F74" s="142"/>
      <c r="G74" s="142"/>
      <c r="H74" s="148"/>
      <c r="I74" s="30">
        <f>I69</f>
        <v>834.13000000000011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4.25" customHeight="1">
      <c r="A75" s="156" t="s">
        <v>40</v>
      </c>
      <c r="B75" s="145"/>
      <c r="C75" s="145"/>
      <c r="D75" s="145"/>
      <c r="E75" s="145"/>
      <c r="F75" s="145"/>
      <c r="G75" s="145"/>
      <c r="H75" s="146"/>
      <c r="I75" s="105">
        <f>SUM(I72+I73+I74)</f>
        <v>2271.4700000000003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59" t="s">
        <v>65</v>
      </c>
      <c r="B76" s="160"/>
      <c r="C76" s="160"/>
      <c r="D76" s="160"/>
      <c r="E76" s="160"/>
      <c r="F76" s="160"/>
      <c r="G76" s="160"/>
      <c r="H76" s="160"/>
      <c r="I76" s="16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01">
        <v>3</v>
      </c>
      <c r="B77" s="158" t="s">
        <v>66</v>
      </c>
      <c r="C77" s="145"/>
      <c r="D77" s="145"/>
      <c r="E77" s="145"/>
      <c r="F77" s="145"/>
      <c r="G77" s="145"/>
      <c r="H77" s="146"/>
      <c r="I77" s="106" t="s">
        <v>39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31" t="s">
        <v>2</v>
      </c>
      <c r="B78" s="157" t="s">
        <v>163</v>
      </c>
      <c r="C78" s="142"/>
      <c r="D78" s="142"/>
      <c r="E78" s="142"/>
      <c r="F78" s="142"/>
      <c r="G78" s="142"/>
      <c r="H78" s="148"/>
      <c r="I78" s="32">
        <f>ROUND(((I32/12)+(I40/12)+(I32/12/12)+(I41/12))*(30/30)*0.05,2)</f>
        <v>13.76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customHeight="1">
      <c r="A79" s="33" t="s">
        <v>3</v>
      </c>
      <c r="B79" s="147" t="s">
        <v>67</v>
      </c>
      <c r="C79" s="142"/>
      <c r="D79" s="142"/>
      <c r="E79" s="142"/>
      <c r="F79" s="142"/>
      <c r="G79" s="142"/>
      <c r="H79" s="148"/>
      <c r="I79" s="34">
        <f>ROUND(H52*I78,2)</f>
        <v>1.1000000000000001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33" t="s">
        <v>5</v>
      </c>
      <c r="B80" s="157" t="s">
        <v>164</v>
      </c>
      <c r="C80" s="142"/>
      <c r="D80" s="142"/>
      <c r="E80" s="142"/>
      <c r="F80" s="142"/>
      <c r="G80" s="142"/>
      <c r="H80" s="142"/>
      <c r="I80" s="21">
        <f>ROUND((0.08*0.5*SUM(I32+I40+I41+I89)*0.05),2)</f>
        <v>6.89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33" t="s">
        <v>7</v>
      </c>
      <c r="B81" s="157" t="s">
        <v>165</v>
      </c>
      <c r="C81" s="142"/>
      <c r="D81" s="142"/>
      <c r="E81" s="142"/>
      <c r="F81" s="142"/>
      <c r="G81" s="142"/>
      <c r="H81" s="148"/>
      <c r="I81" s="34">
        <f>ROUND(((7/30)/3)*I32*1,2)</f>
        <v>214.99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33" t="s">
        <v>9</v>
      </c>
      <c r="B82" s="147" t="s">
        <v>68</v>
      </c>
      <c r="C82" s="142"/>
      <c r="D82" s="142"/>
      <c r="E82" s="142"/>
      <c r="F82" s="142"/>
      <c r="G82" s="142"/>
      <c r="H82" s="148"/>
      <c r="I82" s="34">
        <f>ROUND(H53*I81,2)</f>
        <v>79.12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33" t="s">
        <v>11</v>
      </c>
      <c r="B83" s="157" t="s">
        <v>166</v>
      </c>
      <c r="C83" s="142"/>
      <c r="D83" s="142"/>
      <c r="E83" s="142"/>
      <c r="F83" s="142"/>
      <c r="G83" s="142"/>
      <c r="H83" s="148"/>
      <c r="I83" s="21">
        <f>ROUND(0.08*0.5*SUM(I32+$I$40+$I$41+$I$89)*1,2)</f>
        <v>137.84</v>
      </c>
      <c r="J83" s="3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44" t="s">
        <v>40</v>
      </c>
      <c r="B84" s="145"/>
      <c r="C84" s="145"/>
      <c r="D84" s="145"/>
      <c r="E84" s="145"/>
      <c r="F84" s="145"/>
      <c r="G84" s="145"/>
      <c r="H84" s="146"/>
      <c r="I84" s="102">
        <f>SUM(I78:I83)</f>
        <v>453.70000000000005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68" t="s">
        <v>69</v>
      </c>
      <c r="B85" s="160"/>
      <c r="C85" s="160"/>
      <c r="D85" s="160"/>
      <c r="E85" s="160"/>
      <c r="F85" s="160"/>
      <c r="G85" s="160"/>
      <c r="H85" s="160"/>
      <c r="I85" s="16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51" t="s">
        <v>222</v>
      </c>
      <c r="B86" s="152"/>
      <c r="C86" s="152"/>
      <c r="D86" s="152"/>
      <c r="E86" s="152"/>
      <c r="F86" s="152"/>
      <c r="G86" s="152"/>
      <c r="H86" s="153"/>
      <c r="I86" s="36">
        <f>I32+(I32/12)+I40+I41</f>
        <v>3301.5941666666672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4" customHeight="1">
      <c r="A87" s="163" t="s">
        <v>70</v>
      </c>
      <c r="B87" s="142"/>
      <c r="C87" s="142"/>
      <c r="D87" s="142"/>
      <c r="E87" s="142"/>
      <c r="F87" s="142"/>
      <c r="G87" s="142"/>
      <c r="H87" s="142"/>
      <c r="I87" s="14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107" t="s">
        <v>71</v>
      </c>
      <c r="B88" s="158" t="s">
        <v>72</v>
      </c>
      <c r="C88" s="145"/>
      <c r="D88" s="145"/>
      <c r="E88" s="145"/>
      <c r="F88" s="145"/>
      <c r="G88" s="145"/>
      <c r="H88" s="146"/>
      <c r="I88" s="108" t="s">
        <v>39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4.25" customHeight="1">
      <c r="A89" s="25" t="s">
        <v>2</v>
      </c>
      <c r="B89" s="197" t="s">
        <v>167</v>
      </c>
      <c r="C89" s="142"/>
      <c r="D89" s="142"/>
      <c r="E89" s="142"/>
      <c r="F89" s="142"/>
      <c r="G89" s="148"/>
      <c r="H89" s="37"/>
      <c r="I89" s="38">
        <v>374.63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4.25" customHeight="1">
      <c r="A90" s="7" t="s">
        <v>3</v>
      </c>
      <c r="B90" s="157" t="s">
        <v>168</v>
      </c>
      <c r="C90" s="142"/>
      <c r="D90" s="142"/>
      <c r="E90" s="142"/>
      <c r="F90" s="142"/>
      <c r="G90" s="142"/>
      <c r="H90" s="148"/>
      <c r="I90" s="21">
        <f>ROUND(((I86/30)*2.96)/12,2)</f>
        <v>27.15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7" t="s">
        <v>5</v>
      </c>
      <c r="B91" s="157" t="s">
        <v>169</v>
      </c>
      <c r="C91" s="142"/>
      <c r="D91" s="142"/>
      <c r="E91" s="142"/>
      <c r="F91" s="142"/>
      <c r="G91" s="142"/>
      <c r="H91" s="148"/>
      <c r="I91" s="21">
        <f>ROUND((5/30)/12*0.015*(I86),2)</f>
        <v>0.69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3.5" customHeight="1">
      <c r="A92" s="7" t="s">
        <v>7</v>
      </c>
      <c r="B92" s="157" t="s">
        <v>170</v>
      </c>
      <c r="C92" s="142"/>
      <c r="D92" s="142"/>
      <c r="E92" s="142"/>
      <c r="F92" s="142"/>
      <c r="G92" s="142"/>
      <c r="H92" s="148"/>
      <c r="I92" s="21">
        <f>ROUND(((15/30)/12)*0.0078*(I86),2)</f>
        <v>1.07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3.5" customHeight="1">
      <c r="A93" s="25" t="s">
        <v>9</v>
      </c>
      <c r="B93" s="157" t="s">
        <v>171</v>
      </c>
      <c r="C93" s="142"/>
      <c r="D93" s="142"/>
      <c r="E93" s="142"/>
      <c r="F93" s="142"/>
      <c r="G93" s="142"/>
      <c r="H93" s="148"/>
      <c r="I93" s="21">
        <f>ROUND((1+1/3)/12*(4/12)*0.02*(I32),2)</f>
        <v>2.0499999999999998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7" t="s">
        <v>11</v>
      </c>
      <c r="B94" s="154" t="s">
        <v>194</v>
      </c>
      <c r="C94" s="142"/>
      <c r="D94" s="142"/>
      <c r="E94" s="142"/>
      <c r="F94" s="142"/>
      <c r="G94" s="142"/>
      <c r="H94" s="148"/>
      <c r="I94" s="39">
        <v>0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44" t="s">
        <v>73</v>
      </c>
      <c r="B95" s="145"/>
      <c r="C95" s="145"/>
      <c r="D95" s="145"/>
      <c r="E95" s="145"/>
      <c r="F95" s="145"/>
      <c r="G95" s="145"/>
      <c r="H95" s="146"/>
      <c r="I95" s="109">
        <f>SUM(I89:I94)</f>
        <v>405.59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7" t="s">
        <v>51</v>
      </c>
      <c r="B96" s="147" t="s">
        <v>74</v>
      </c>
      <c r="C96" s="142"/>
      <c r="D96" s="142"/>
      <c r="E96" s="142"/>
      <c r="F96" s="142"/>
      <c r="G96" s="142"/>
      <c r="H96" s="148"/>
      <c r="I96" s="40">
        <f>ROUND(H53*I95,2)</f>
        <v>149.26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44" t="s">
        <v>40</v>
      </c>
      <c r="B97" s="145"/>
      <c r="C97" s="145"/>
      <c r="D97" s="145"/>
      <c r="E97" s="145"/>
      <c r="F97" s="145"/>
      <c r="G97" s="145"/>
      <c r="H97" s="146"/>
      <c r="I97" s="102">
        <f>SUM(I95:I96)</f>
        <v>554.84999999999991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41" t="s">
        <v>75</v>
      </c>
      <c r="B98" s="142"/>
      <c r="C98" s="142"/>
      <c r="D98" s="142"/>
      <c r="E98" s="142"/>
      <c r="F98" s="142"/>
      <c r="G98" s="142"/>
      <c r="H98" s="142"/>
      <c r="I98" s="14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03">
        <v>4</v>
      </c>
      <c r="B99" s="194" t="s">
        <v>76</v>
      </c>
      <c r="C99" s="145"/>
      <c r="D99" s="145"/>
      <c r="E99" s="145"/>
      <c r="F99" s="145"/>
      <c r="G99" s="145"/>
      <c r="H99" s="146"/>
      <c r="I99" s="110" t="s">
        <v>39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6" t="s">
        <v>71</v>
      </c>
      <c r="B100" s="193" t="s">
        <v>72</v>
      </c>
      <c r="C100" s="142"/>
      <c r="D100" s="142"/>
      <c r="E100" s="142"/>
      <c r="F100" s="142"/>
      <c r="G100" s="142"/>
      <c r="H100" s="148"/>
      <c r="I100" s="41">
        <f>I97</f>
        <v>554.84999999999991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56" t="s">
        <v>40</v>
      </c>
      <c r="B101" s="145"/>
      <c r="C101" s="145"/>
      <c r="D101" s="145"/>
      <c r="E101" s="145"/>
      <c r="F101" s="145"/>
      <c r="G101" s="145"/>
      <c r="H101" s="146"/>
      <c r="I101" s="111">
        <f>SUM(I100)</f>
        <v>554.84999999999991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68" t="s">
        <v>77</v>
      </c>
      <c r="B102" s="160"/>
      <c r="C102" s="160"/>
      <c r="D102" s="160"/>
      <c r="E102" s="160"/>
      <c r="F102" s="160"/>
      <c r="G102" s="160"/>
      <c r="H102" s="160"/>
      <c r="I102" s="16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01">
        <v>5</v>
      </c>
      <c r="B103" s="155" t="s">
        <v>78</v>
      </c>
      <c r="C103" s="145"/>
      <c r="D103" s="145"/>
      <c r="E103" s="145"/>
      <c r="F103" s="145"/>
      <c r="G103" s="145"/>
      <c r="H103" s="146"/>
      <c r="I103" s="106" t="s">
        <v>39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25" t="s">
        <v>2</v>
      </c>
      <c r="B104" s="157" t="s">
        <v>195</v>
      </c>
      <c r="C104" s="142"/>
      <c r="D104" s="142"/>
      <c r="E104" s="142"/>
      <c r="F104" s="142"/>
      <c r="G104" s="142"/>
      <c r="H104" s="148"/>
      <c r="I104" s="21">
        <f>SUM(I284)/12</f>
        <v>82.68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>
      <c r="A105" s="25" t="s">
        <v>3</v>
      </c>
      <c r="B105" s="157" t="s">
        <v>172</v>
      </c>
      <c r="C105" s="142"/>
      <c r="D105" s="142"/>
      <c r="E105" s="142"/>
      <c r="F105" s="142"/>
      <c r="G105" s="142"/>
      <c r="H105" s="148"/>
      <c r="I105" s="36">
        <f>SUM(H295:H301)/12</f>
        <v>19.618333333333336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44" t="s">
        <v>79</v>
      </c>
      <c r="B106" s="145"/>
      <c r="C106" s="145"/>
      <c r="D106" s="145"/>
      <c r="E106" s="145"/>
      <c r="F106" s="145"/>
      <c r="G106" s="145"/>
      <c r="H106" s="146"/>
      <c r="I106" s="88">
        <f>ROUND(SUM(I104:I105),2)</f>
        <v>102.3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59" t="s">
        <v>80</v>
      </c>
      <c r="B107" s="160"/>
      <c r="C107" s="160"/>
      <c r="D107" s="160"/>
      <c r="E107" s="160"/>
      <c r="F107" s="160"/>
      <c r="G107" s="160"/>
      <c r="H107" s="160"/>
      <c r="I107" s="16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>
      <c r="A108" s="101">
        <v>6</v>
      </c>
      <c r="B108" s="158" t="s">
        <v>81</v>
      </c>
      <c r="C108" s="145"/>
      <c r="D108" s="145"/>
      <c r="E108" s="145"/>
      <c r="F108" s="145"/>
      <c r="G108" s="146"/>
      <c r="H108" s="112" t="s">
        <v>30</v>
      </c>
      <c r="I108" s="113" t="s">
        <v>43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51" t="s">
        <v>223</v>
      </c>
      <c r="B109" s="152"/>
      <c r="C109" s="152"/>
      <c r="D109" s="152"/>
      <c r="E109" s="152"/>
      <c r="F109" s="152"/>
      <c r="G109" s="152"/>
      <c r="H109" s="153"/>
      <c r="I109" s="114">
        <f>SUM(I36+I75+I84+I101+I106)</f>
        <v>6170.5999999999995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15" t="s">
        <v>2</v>
      </c>
      <c r="B110" s="154" t="s">
        <v>82</v>
      </c>
      <c r="C110" s="152"/>
      <c r="D110" s="152"/>
      <c r="E110" s="152"/>
      <c r="F110" s="152"/>
      <c r="G110" s="153"/>
      <c r="H110" s="116">
        <v>0.06</v>
      </c>
      <c r="I110" s="114">
        <f>ROUND(H110*I109,2)</f>
        <v>370.24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51" t="s">
        <v>224</v>
      </c>
      <c r="B111" s="152"/>
      <c r="C111" s="152"/>
      <c r="D111" s="152"/>
      <c r="E111" s="152"/>
      <c r="F111" s="152"/>
      <c r="G111" s="152"/>
      <c r="H111" s="153"/>
      <c r="I111" s="114">
        <f>SUM(I36+I75+I84+I101+I106+I110)</f>
        <v>6540.8399999999992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15" t="s">
        <v>3</v>
      </c>
      <c r="B112" s="154" t="s">
        <v>83</v>
      </c>
      <c r="C112" s="152"/>
      <c r="D112" s="152"/>
      <c r="E112" s="152"/>
      <c r="F112" s="152"/>
      <c r="G112" s="153"/>
      <c r="H112" s="116">
        <v>0.08</v>
      </c>
      <c r="I112" s="114">
        <f>ROUND(H112*I111,2)</f>
        <v>523.27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>
      <c r="A113" s="151" t="s">
        <v>225</v>
      </c>
      <c r="B113" s="152"/>
      <c r="C113" s="152"/>
      <c r="D113" s="152"/>
      <c r="E113" s="152"/>
      <c r="F113" s="152"/>
      <c r="G113" s="152"/>
      <c r="H113" s="153"/>
      <c r="I113" s="114">
        <f>SUM(I32+I75+I84+I101+I106+I110+I112)</f>
        <v>7039.9599999999991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25" t="s">
        <v>5</v>
      </c>
      <c r="B114" s="147" t="s">
        <v>84</v>
      </c>
      <c r="C114" s="142"/>
      <c r="D114" s="142"/>
      <c r="E114" s="142"/>
      <c r="F114" s="142"/>
      <c r="G114" s="142"/>
      <c r="H114" s="142"/>
      <c r="I114" s="14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>
      <c r="A115" s="25"/>
      <c r="B115" s="147" t="s">
        <v>85</v>
      </c>
      <c r="C115" s="142"/>
      <c r="D115" s="142"/>
      <c r="E115" s="142"/>
      <c r="F115" s="142"/>
      <c r="G115" s="148"/>
      <c r="H115" s="11" t="s">
        <v>33</v>
      </c>
      <c r="I115" s="26" t="s">
        <v>33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>
      <c r="A116" s="25"/>
      <c r="B116" s="149" t="s">
        <v>173</v>
      </c>
      <c r="C116" s="142"/>
      <c r="D116" s="142"/>
      <c r="E116" s="142"/>
      <c r="F116" s="142"/>
      <c r="G116" s="148"/>
      <c r="H116" s="42">
        <v>0.03</v>
      </c>
      <c r="I116" s="39">
        <f t="shared" ref="I116:I117" si="1">ROUND(($I$113/(1-$H$124))*H116,2)</f>
        <v>226.24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>
      <c r="A117" s="25"/>
      <c r="B117" s="149" t="s">
        <v>174</v>
      </c>
      <c r="C117" s="142"/>
      <c r="D117" s="142"/>
      <c r="E117" s="142"/>
      <c r="F117" s="142"/>
      <c r="G117" s="148"/>
      <c r="H117" s="42">
        <v>6.4999999999999997E-3</v>
      </c>
      <c r="I117" s="39">
        <f t="shared" si="1"/>
        <v>49.02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9.25" customHeight="1">
      <c r="A118" s="25"/>
      <c r="B118" s="157" t="s">
        <v>226</v>
      </c>
      <c r="C118" s="166"/>
      <c r="D118" s="166"/>
      <c r="E118" s="166"/>
      <c r="F118" s="166"/>
      <c r="G118" s="167"/>
      <c r="H118" s="43" t="s">
        <v>33</v>
      </c>
      <c r="I118" s="26" t="s">
        <v>33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9.25" customHeight="1">
      <c r="A119" s="25"/>
      <c r="B119" s="157" t="s">
        <v>227</v>
      </c>
      <c r="C119" s="166"/>
      <c r="D119" s="166"/>
      <c r="E119" s="166"/>
      <c r="F119" s="166"/>
      <c r="G119" s="167"/>
      <c r="H119" s="43" t="s">
        <v>33</v>
      </c>
      <c r="I119" s="26" t="s">
        <v>33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>
      <c r="A120" s="25"/>
      <c r="B120" s="165" t="s">
        <v>86</v>
      </c>
      <c r="C120" s="142"/>
      <c r="D120" s="142"/>
      <c r="E120" s="142"/>
      <c r="F120" s="142"/>
      <c r="G120" s="142"/>
      <c r="H120" s="44" t="s">
        <v>33</v>
      </c>
      <c r="I120" s="45" t="s">
        <v>33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>
      <c r="A121" s="25"/>
      <c r="B121" s="165" t="s">
        <v>87</v>
      </c>
      <c r="C121" s="142"/>
      <c r="D121" s="142"/>
      <c r="E121" s="142"/>
      <c r="F121" s="142"/>
      <c r="G121" s="142"/>
      <c r="H121" s="44" t="s">
        <v>33</v>
      </c>
      <c r="I121" s="45" t="s">
        <v>33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25"/>
      <c r="B122" s="157" t="s">
        <v>175</v>
      </c>
      <c r="C122" s="142"/>
      <c r="D122" s="142"/>
      <c r="E122" s="142"/>
      <c r="F122" s="142"/>
      <c r="G122" s="148"/>
      <c r="H122" s="42">
        <v>0.03</v>
      </c>
      <c r="I122" s="39">
        <f>ROUND(($I$113/(1-$H$124))*H122,2)</f>
        <v>226.24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44" t="s">
        <v>40</v>
      </c>
      <c r="B123" s="145"/>
      <c r="C123" s="145"/>
      <c r="D123" s="145"/>
      <c r="E123" s="145"/>
      <c r="F123" s="145"/>
      <c r="G123" s="145"/>
      <c r="H123" s="146"/>
      <c r="I123" s="102">
        <f>SUM(I110+I112+I116+I117+I122)</f>
        <v>1395.01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62" t="s">
        <v>88</v>
      </c>
      <c r="B124" s="152"/>
      <c r="C124" s="152"/>
      <c r="D124" s="152"/>
      <c r="E124" s="152"/>
      <c r="F124" s="152"/>
      <c r="G124" s="153"/>
      <c r="H124" s="117">
        <f t="shared" ref="H124:I124" si="2">SUM(H116:H122)</f>
        <v>6.6500000000000004E-2</v>
      </c>
      <c r="I124" s="118">
        <f t="shared" si="2"/>
        <v>501.5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3.25" customHeight="1">
      <c r="A125" s="163" t="s">
        <v>89</v>
      </c>
      <c r="B125" s="142"/>
      <c r="C125" s="142"/>
      <c r="D125" s="142"/>
      <c r="E125" s="142"/>
      <c r="F125" s="142"/>
      <c r="G125" s="142"/>
      <c r="H125" s="142"/>
      <c r="I125" s="14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>
      <c r="A126" s="164" t="s">
        <v>90</v>
      </c>
      <c r="B126" s="145"/>
      <c r="C126" s="145"/>
      <c r="D126" s="145"/>
      <c r="E126" s="145"/>
      <c r="F126" s="145"/>
      <c r="G126" s="145"/>
      <c r="H126" s="146"/>
      <c r="I126" s="119" t="s">
        <v>39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46" t="s">
        <v>2</v>
      </c>
      <c r="B127" s="189" t="s">
        <v>176</v>
      </c>
      <c r="C127" s="142"/>
      <c r="D127" s="142"/>
      <c r="E127" s="142"/>
      <c r="F127" s="142"/>
      <c r="G127" s="142"/>
      <c r="H127" s="142"/>
      <c r="I127" s="36">
        <f>I36</f>
        <v>2788.28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46" t="s">
        <v>3</v>
      </c>
      <c r="B128" s="150" t="s">
        <v>91</v>
      </c>
      <c r="C128" s="142"/>
      <c r="D128" s="142"/>
      <c r="E128" s="142"/>
      <c r="F128" s="142"/>
      <c r="G128" s="142"/>
      <c r="H128" s="142"/>
      <c r="I128" s="36">
        <f>I75</f>
        <v>2271.4700000000003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46" t="s">
        <v>5</v>
      </c>
      <c r="B129" s="150" t="s">
        <v>92</v>
      </c>
      <c r="C129" s="142"/>
      <c r="D129" s="142"/>
      <c r="E129" s="142"/>
      <c r="F129" s="142"/>
      <c r="G129" s="142"/>
      <c r="H129" s="142"/>
      <c r="I129" s="36">
        <f>I84</f>
        <v>453.70000000000005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46" t="s">
        <v>7</v>
      </c>
      <c r="B130" s="150" t="s">
        <v>93</v>
      </c>
      <c r="C130" s="142"/>
      <c r="D130" s="142"/>
      <c r="E130" s="142"/>
      <c r="F130" s="142"/>
      <c r="G130" s="142"/>
      <c r="H130" s="142"/>
      <c r="I130" s="36">
        <f>I101</f>
        <v>554.84999999999991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46" t="s">
        <v>9</v>
      </c>
      <c r="B131" s="150" t="s">
        <v>94</v>
      </c>
      <c r="C131" s="142"/>
      <c r="D131" s="142"/>
      <c r="E131" s="142"/>
      <c r="F131" s="142"/>
      <c r="G131" s="142"/>
      <c r="H131" s="142"/>
      <c r="I131" s="36">
        <f>I106</f>
        <v>102.3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87" t="s">
        <v>95</v>
      </c>
      <c r="B132" s="145"/>
      <c r="C132" s="145"/>
      <c r="D132" s="145"/>
      <c r="E132" s="145"/>
      <c r="F132" s="145"/>
      <c r="G132" s="145"/>
      <c r="H132" s="188"/>
      <c r="I132" s="88">
        <f>SUM(I127:I131)</f>
        <v>6170.5999999999995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47" t="s">
        <v>11</v>
      </c>
      <c r="B133" s="150" t="s">
        <v>80</v>
      </c>
      <c r="C133" s="142"/>
      <c r="D133" s="142"/>
      <c r="E133" s="142"/>
      <c r="F133" s="142"/>
      <c r="G133" s="142"/>
      <c r="H133" s="142"/>
      <c r="I133" s="36">
        <f>I123</f>
        <v>1395.01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87" t="s">
        <v>96</v>
      </c>
      <c r="B134" s="145"/>
      <c r="C134" s="145"/>
      <c r="D134" s="145"/>
      <c r="E134" s="145"/>
      <c r="F134" s="145"/>
      <c r="G134" s="145"/>
      <c r="H134" s="188"/>
      <c r="I134" s="88">
        <f>I132+I133</f>
        <v>7565.61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" customHeight="1">
      <c r="A135" s="169" t="s">
        <v>13</v>
      </c>
      <c r="B135" s="170"/>
      <c r="C135" s="170"/>
      <c r="D135" s="170"/>
      <c r="E135" s="170"/>
      <c r="F135" s="170"/>
      <c r="G135" s="170"/>
      <c r="H135" s="170"/>
      <c r="I135" s="17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" customHeight="1">
      <c r="A136" s="190" t="s">
        <v>177</v>
      </c>
      <c r="B136" s="191"/>
      <c r="C136" s="191"/>
      <c r="D136" s="191"/>
      <c r="E136" s="191"/>
      <c r="F136" s="191"/>
      <c r="G136" s="191"/>
      <c r="H136" s="191"/>
      <c r="I136" s="19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" customHeight="1">
      <c r="A137" s="176" t="s">
        <v>14</v>
      </c>
      <c r="B137" s="177"/>
      <c r="C137" s="177"/>
      <c r="D137" s="177"/>
      <c r="E137" s="178"/>
      <c r="F137" s="174" t="s">
        <v>15</v>
      </c>
      <c r="G137" s="182"/>
      <c r="H137" s="174" t="s">
        <v>16</v>
      </c>
      <c r="I137" s="17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" customHeight="1">
      <c r="A138" s="163" t="s">
        <v>151</v>
      </c>
      <c r="B138" s="142"/>
      <c r="C138" s="142"/>
      <c r="D138" s="142"/>
      <c r="E138" s="148"/>
      <c r="F138" s="256" t="s">
        <v>17</v>
      </c>
      <c r="G138" s="257"/>
      <c r="H138" s="183">
        <v>1</v>
      </c>
      <c r="I138" s="184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</row>
    <row r="139" spans="1:22" ht="12" customHeight="1">
      <c r="A139" s="163" t="s">
        <v>152</v>
      </c>
      <c r="B139" s="142"/>
      <c r="C139" s="142"/>
      <c r="D139" s="142"/>
      <c r="E139" s="148"/>
      <c r="F139" s="258"/>
      <c r="G139" s="259"/>
      <c r="H139" s="185"/>
      <c r="I139" s="18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" customHeight="1">
      <c r="A140" s="179" t="s">
        <v>18</v>
      </c>
      <c r="B140" s="180"/>
      <c r="C140" s="180"/>
      <c r="D140" s="180"/>
      <c r="E140" s="180"/>
      <c r="F140" s="180"/>
      <c r="G140" s="181"/>
      <c r="H140" s="172">
        <f>SUM(H138)</f>
        <v>1</v>
      </c>
      <c r="I140" s="17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>
      <c r="A141" s="250" t="s">
        <v>19</v>
      </c>
      <c r="B141" s="142"/>
      <c r="C141" s="142"/>
      <c r="D141" s="142"/>
      <c r="E141" s="142"/>
      <c r="F141" s="142"/>
      <c r="G141" s="142"/>
      <c r="H141" s="142"/>
      <c r="I141" s="14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" customHeight="1">
      <c r="A142" s="164" t="s">
        <v>20</v>
      </c>
      <c r="B142" s="145"/>
      <c r="C142" s="145"/>
      <c r="D142" s="145"/>
      <c r="E142" s="145"/>
      <c r="F142" s="145"/>
      <c r="G142" s="145"/>
      <c r="H142" s="145"/>
      <c r="I142" s="21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" customHeight="1">
      <c r="A143" s="2">
        <v>1</v>
      </c>
      <c r="B143" s="157" t="s">
        <v>21</v>
      </c>
      <c r="C143" s="152"/>
      <c r="D143" s="152"/>
      <c r="E143" s="152"/>
      <c r="F143" s="152"/>
      <c r="G143" s="153"/>
      <c r="H143" s="198" t="str">
        <f>H17</f>
        <v>Vigia não armado</v>
      </c>
      <c r="I143" s="19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" customHeight="1">
      <c r="A144" s="6">
        <v>2</v>
      </c>
      <c r="B144" s="157" t="s">
        <v>22</v>
      </c>
      <c r="C144" s="152"/>
      <c r="D144" s="152"/>
      <c r="E144" s="152"/>
      <c r="F144" s="152"/>
      <c r="G144" s="153"/>
      <c r="H144" s="201">
        <v>5174</v>
      </c>
      <c r="I144" s="20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" customHeight="1">
      <c r="A145" s="2">
        <v>3</v>
      </c>
      <c r="B145" s="157" t="s">
        <v>23</v>
      </c>
      <c r="C145" s="152"/>
      <c r="D145" s="152"/>
      <c r="E145" s="152"/>
      <c r="F145" s="152"/>
      <c r="G145" s="153"/>
      <c r="H145" s="200">
        <v>2126.25</v>
      </c>
      <c r="I145" s="19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" customHeight="1">
      <c r="A146" s="2">
        <v>4</v>
      </c>
      <c r="B146" s="157" t="s">
        <v>24</v>
      </c>
      <c r="C146" s="152"/>
      <c r="D146" s="152"/>
      <c r="E146" s="152"/>
      <c r="F146" s="152"/>
      <c r="G146" s="153"/>
      <c r="H146" s="204" t="s">
        <v>153</v>
      </c>
      <c r="I146" s="19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" customHeight="1">
      <c r="A147" s="2">
        <v>5</v>
      </c>
      <c r="B147" s="157" t="s">
        <v>25</v>
      </c>
      <c r="C147" s="152"/>
      <c r="D147" s="152"/>
      <c r="E147" s="152"/>
      <c r="F147" s="152"/>
      <c r="G147" s="153"/>
      <c r="H147" s="204" t="s">
        <v>179</v>
      </c>
      <c r="I147" s="19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" customHeight="1">
      <c r="A148" s="7">
        <v>6</v>
      </c>
      <c r="B148" s="157" t="s">
        <v>239</v>
      </c>
      <c r="C148" s="152"/>
      <c r="D148" s="152"/>
      <c r="E148" s="152"/>
      <c r="F148" s="152"/>
      <c r="G148" s="153"/>
      <c r="H148" s="203">
        <f>ROUND((H145/220),2)</f>
        <v>9.66</v>
      </c>
      <c r="I148" s="19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" customHeight="1">
      <c r="A149" s="7">
        <v>7</v>
      </c>
      <c r="B149" s="157" t="s">
        <v>240</v>
      </c>
      <c r="C149" s="152"/>
      <c r="D149" s="152"/>
      <c r="E149" s="152"/>
      <c r="F149" s="152"/>
      <c r="G149" s="153"/>
      <c r="H149" s="205">
        <f>ROUND(H148*1.5,2)</f>
        <v>14.49</v>
      </c>
      <c r="I149" s="19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" customHeight="1">
      <c r="A150" s="7">
        <v>8</v>
      </c>
      <c r="B150" s="157" t="s">
        <v>241</v>
      </c>
      <c r="C150" s="152"/>
      <c r="D150" s="152"/>
      <c r="E150" s="152"/>
      <c r="F150" s="152"/>
      <c r="G150" s="153"/>
      <c r="H150" s="203">
        <f>ROUND(H148*0.2,2)</f>
        <v>1.93</v>
      </c>
      <c r="I150" s="19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" customHeight="1">
      <c r="A151" s="7">
        <v>9</v>
      </c>
      <c r="B151" s="157" t="s">
        <v>26</v>
      </c>
      <c r="C151" s="152"/>
      <c r="D151" s="152"/>
      <c r="E151" s="152"/>
      <c r="F151" s="152"/>
      <c r="G151" s="153"/>
      <c r="H151" s="203">
        <f>ROUND(H148/6,2)</f>
        <v>1.61</v>
      </c>
      <c r="I151" s="19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" customHeight="1">
      <c r="A152" s="7">
        <v>10</v>
      </c>
      <c r="B152" s="154" t="s">
        <v>27</v>
      </c>
      <c r="C152" s="152"/>
      <c r="D152" s="152"/>
      <c r="E152" s="152"/>
      <c r="F152" s="152"/>
      <c r="G152" s="153"/>
      <c r="H152" s="203">
        <v>1</v>
      </c>
      <c r="I152" s="19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" customHeight="1">
      <c r="A153" s="261" t="s">
        <v>28</v>
      </c>
      <c r="B153" s="160"/>
      <c r="C153" s="160"/>
      <c r="D153" s="160"/>
      <c r="E153" s="160"/>
      <c r="F153" s="160"/>
      <c r="G153" s="160"/>
      <c r="H153" s="160"/>
      <c r="I153" s="16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" customHeight="1">
      <c r="A154" s="136">
        <v>1</v>
      </c>
      <c r="B154" s="155" t="s">
        <v>29</v>
      </c>
      <c r="C154" s="145"/>
      <c r="D154" s="145"/>
      <c r="E154" s="145"/>
      <c r="F154" s="145"/>
      <c r="G154" s="146"/>
      <c r="H154" s="137" t="s">
        <v>30</v>
      </c>
      <c r="I154" s="138" t="s">
        <v>31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" customHeight="1">
      <c r="A155" s="2" t="s">
        <v>2</v>
      </c>
      <c r="B155" s="157" t="s">
        <v>180</v>
      </c>
      <c r="C155" s="142"/>
      <c r="D155" s="142"/>
      <c r="E155" s="142"/>
      <c r="F155" s="142"/>
      <c r="G155" s="142"/>
      <c r="H155" s="148"/>
      <c r="I155" s="10">
        <f>H145</f>
        <v>2126.25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" customHeight="1">
      <c r="A156" s="2" t="s">
        <v>3</v>
      </c>
      <c r="B156" s="157" t="s">
        <v>97</v>
      </c>
      <c r="C156" s="142"/>
      <c r="D156" s="142"/>
      <c r="E156" s="142"/>
      <c r="F156" s="142"/>
      <c r="G156" s="142"/>
      <c r="H156" s="148"/>
      <c r="I156" s="10">
        <f>ROUND(2*8*15*H150,2)</f>
        <v>463.2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" customHeight="1">
      <c r="A157" s="2" t="s">
        <v>5</v>
      </c>
      <c r="B157" s="197" t="s">
        <v>181</v>
      </c>
      <c r="C157" s="142"/>
      <c r="D157" s="142"/>
      <c r="E157" s="142"/>
      <c r="F157" s="142"/>
      <c r="G157" s="142"/>
      <c r="H157" s="148"/>
      <c r="I157" s="10">
        <v>0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" customHeight="1">
      <c r="A158" s="48" t="s">
        <v>7</v>
      </c>
      <c r="B158" s="260" t="s">
        <v>182</v>
      </c>
      <c r="C158" s="142"/>
      <c r="D158" s="142"/>
      <c r="E158" s="142"/>
      <c r="F158" s="142"/>
      <c r="G158" s="142"/>
      <c r="H158" s="148"/>
      <c r="I158" s="49">
        <f>ROUND(SUM(I156:I157)*0.2,2)</f>
        <v>92.64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" customHeight="1">
      <c r="A159" s="3" t="s">
        <v>7</v>
      </c>
      <c r="B159" s="157" t="s">
        <v>238</v>
      </c>
      <c r="C159" s="142"/>
      <c r="D159" s="142"/>
      <c r="E159" s="142"/>
      <c r="F159" s="142"/>
      <c r="G159" s="148"/>
      <c r="H159" s="11">
        <v>0.3</v>
      </c>
      <c r="I159" s="10">
        <f>ROUND(H159*SUM(I155:I158),2)</f>
        <v>804.63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" customHeight="1">
      <c r="A160" s="3" t="s">
        <v>9</v>
      </c>
      <c r="B160" s="165" t="s">
        <v>98</v>
      </c>
      <c r="C160" s="142"/>
      <c r="D160" s="142"/>
      <c r="E160" s="142"/>
      <c r="F160" s="142"/>
      <c r="G160" s="142"/>
      <c r="H160" s="148"/>
      <c r="I160" s="26" t="s">
        <v>33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" customHeight="1">
      <c r="A161" s="255" t="s">
        <v>99</v>
      </c>
      <c r="B161" s="145"/>
      <c r="C161" s="145"/>
      <c r="D161" s="145"/>
      <c r="E161" s="145"/>
      <c r="F161" s="145"/>
      <c r="G161" s="145"/>
      <c r="H161" s="146"/>
      <c r="I161" s="139">
        <f>SUM(I155:I160)</f>
        <v>3486.72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" customHeight="1">
      <c r="A162" s="2" t="s">
        <v>51</v>
      </c>
      <c r="B162" s="157" t="s">
        <v>183</v>
      </c>
      <c r="C162" s="142"/>
      <c r="D162" s="142"/>
      <c r="E162" s="142"/>
      <c r="F162" s="142"/>
      <c r="G162" s="142"/>
      <c r="H162" s="148"/>
      <c r="I162" s="13">
        <v>0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" customHeight="1">
      <c r="A163" s="2" t="s">
        <v>53</v>
      </c>
      <c r="B163" s="157" t="s">
        <v>184</v>
      </c>
      <c r="C163" s="142"/>
      <c r="D163" s="142"/>
      <c r="E163" s="142"/>
      <c r="F163" s="142"/>
      <c r="G163" s="142"/>
      <c r="H163" s="148"/>
      <c r="I163" s="10">
        <f>ROUND(H151*H152*15,2)</f>
        <v>24.15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" customHeight="1">
      <c r="A164" s="164" t="s">
        <v>100</v>
      </c>
      <c r="B164" s="145"/>
      <c r="C164" s="145"/>
      <c r="D164" s="145"/>
      <c r="E164" s="145"/>
      <c r="F164" s="145"/>
      <c r="G164" s="145"/>
      <c r="H164" s="146"/>
      <c r="I164" s="139">
        <f>I162+I163</f>
        <v>24.15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" customHeight="1">
      <c r="A165" s="255" t="s">
        <v>101</v>
      </c>
      <c r="B165" s="145"/>
      <c r="C165" s="145"/>
      <c r="D165" s="145"/>
      <c r="E165" s="145"/>
      <c r="F165" s="145"/>
      <c r="G165" s="145"/>
      <c r="H165" s="146"/>
      <c r="I165" s="88">
        <f>I161+I164</f>
        <v>3510.87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" customHeight="1">
      <c r="A166" s="220" t="s">
        <v>35</v>
      </c>
      <c r="B166" s="160"/>
      <c r="C166" s="160"/>
      <c r="D166" s="160"/>
      <c r="E166" s="160"/>
      <c r="F166" s="160"/>
      <c r="G166" s="160"/>
      <c r="H166" s="160"/>
      <c r="I166" s="16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" customHeight="1">
      <c r="A167" s="254" t="s">
        <v>36</v>
      </c>
      <c r="B167" s="145"/>
      <c r="C167" s="145"/>
      <c r="D167" s="145"/>
      <c r="E167" s="145"/>
      <c r="F167" s="145"/>
      <c r="G167" s="145"/>
      <c r="H167" s="145"/>
      <c r="I167" s="21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" customHeight="1">
      <c r="A168" s="15" t="s">
        <v>37</v>
      </c>
      <c r="B168" s="249" t="s">
        <v>38</v>
      </c>
      <c r="C168" s="142"/>
      <c r="D168" s="142"/>
      <c r="E168" s="142"/>
      <c r="F168" s="142"/>
      <c r="G168" s="142"/>
      <c r="H168" s="148"/>
      <c r="I168" s="16" t="s">
        <v>39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" customHeight="1">
      <c r="A169" s="15" t="s">
        <v>2</v>
      </c>
      <c r="B169" s="197" t="s">
        <v>185</v>
      </c>
      <c r="C169" s="142"/>
      <c r="D169" s="142"/>
      <c r="E169" s="142"/>
      <c r="F169" s="142"/>
      <c r="G169" s="148"/>
      <c r="H169" s="50">
        <v>8.3299999999999999E-2</v>
      </c>
      <c r="I169" s="51">
        <f>ROUND(I161*H169,2)</f>
        <v>290.44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" customHeight="1">
      <c r="A170" s="15" t="s">
        <v>3</v>
      </c>
      <c r="B170" s="251" t="s">
        <v>186</v>
      </c>
      <c r="C170" s="142"/>
      <c r="D170" s="142"/>
      <c r="E170" s="142"/>
      <c r="F170" s="142"/>
      <c r="G170" s="148"/>
      <c r="H170" s="52">
        <v>3.0249999999999999E-2</v>
      </c>
      <c r="I170" s="51">
        <f>ROUND(I161*H170,2)</f>
        <v>105.47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" customHeight="1">
      <c r="A171" s="253" t="s">
        <v>40</v>
      </c>
      <c r="B171" s="145"/>
      <c r="C171" s="145"/>
      <c r="D171" s="145"/>
      <c r="E171" s="145"/>
      <c r="F171" s="145"/>
      <c r="G171" s="145"/>
      <c r="H171" s="146"/>
      <c r="I171" s="102">
        <f>SUM(I169+I170)</f>
        <v>395.90999999999997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" customHeight="1">
      <c r="A172" s="252" t="s">
        <v>102</v>
      </c>
      <c r="B172" s="142"/>
      <c r="C172" s="142"/>
      <c r="D172" s="142"/>
      <c r="E172" s="142"/>
      <c r="F172" s="142"/>
      <c r="G172" s="142"/>
      <c r="H172" s="142"/>
      <c r="I172" s="14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" customHeight="1">
      <c r="A173" s="135" t="s">
        <v>41</v>
      </c>
      <c r="B173" s="242" t="s">
        <v>42</v>
      </c>
      <c r="C173" s="145"/>
      <c r="D173" s="145"/>
      <c r="E173" s="145"/>
      <c r="F173" s="145"/>
      <c r="G173" s="146"/>
      <c r="H173" s="112" t="s">
        <v>30</v>
      </c>
      <c r="I173" s="119" t="s">
        <v>43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" customHeight="1">
      <c r="A174" s="19" t="s">
        <v>2</v>
      </c>
      <c r="B174" s="165" t="s">
        <v>44</v>
      </c>
      <c r="C174" s="142"/>
      <c r="D174" s="142"/>
      <c r="E174" s="142"/>
      <c r="F174" s="142"/>
      <c r="G174" s="148"/>
      <c r="H174" s="20">
        <v>0.2</v>
      </c>
      <c r="I174" s="21">
        <f>ROUND((I161+I171)*H174,2)</f>
        <v>776.53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" customHeight="1">
      <c r="A175" s="19" t="s">
        <v>3</v>
      </c>
      <c r="B175" s="165" t="s">
        <v>45</v>
      </c>
      <c r="C175" s="142"/>
      <c r="D175" s="142"/>
      <c r="E175" s="142"/>
      <c r="F175" s="142"/>
      <c r="G175" s="148"/>
      <c r="H175" s="20">
        <v>2.5000000000000001E-2</v>
      </c>
      <c r="I175" s="21">
        <f>ROUND((I161+I171)*H175,2)</f>
        <v>97.07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" customHeight="1">
      <c r="A176" s="19" t="s">
        <v>5</v>
      </c>
      <c r="B176" s="248" t="s">
        <v>103</v>
      </c>
      <c r="C176" s="148"/>
      <c r="D176" s="22" t="s">
        <v>46</v>
      </c>
      <c r="E176" s="53">
        <v>0.03</v>
      </c>
      <c r="F176" s="22" t="s">
        <v>47</v>
      </c>
      <c r="G176" s="54">
        <v>1</v>
      </c>
      <c r="H176" s="20">
        <f>ROUND((E176*G176),6)</f>
        <v>0.03</v>
      </c>
      <c r="I176" s="21">
        <f>ROUND((I161+I171)*H176,2)</f>
        <v>116.48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" customHeight="1">
      <c r="A177" s="19" t="s">
        <v>7</v>
      </c>
      <c r="B177" s="165" t="s">
        <v>48</v>
      </c>
      <c r="C177" s="142"/>
      <c r="D177" s="142"/>
      <c r="E177" s="142"/>
      <c r="F177" s="142"/>
      <c r="G177" s="148"/>
      <c r="H177" s="20">
        <v>1.4999999999999999E-2</v>
      </c>
      <c r="I177" s="21">
        <f>ROUND((I161+I171)*H177,2)</f>
        <v>58.24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" customHeight="1">
      <c r="A178" s="19" t="s">
        <v>9</v>
      </c>
      <c r="B178" s="165" t="s">
        <v>49</v>
      </c>
      <c r="C178" s="142"/>
      <c r="D178" s="142"/>
      <c r="E178" s="142"/>
      <c r="F178" s="142"/>
      <c r="G178" s="148"/>
      <c r="H178" s="20">
        <v>0.01</v>
      </c>
      <c r="I178" s="21">
        <f>ROUND((I161+I171)*H178,2)</f>
        <v>38.83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" customHeight="1">
      <c r="A179" s="19" t="s">
        <v>11</v>
      </c>
      <c r="B179" s="165" t="s">
        <v>50</v>
      </c>
      <c r="C179" s="142"/>
      <c r="D179" s="142"/>
      <c r="E179" s="142"/>
      <c r="F179" s="142"/>
      <c r="G179" s="148"/>
      <c r="H179" s="20">
        <v>6.0000000000000001E-3</v>
      </c>
      <c r="I179" s="21">
        <f>ROUND((I161+I171)*H179,2)</f>
        <v>23.3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" customHeight="1">
      <c r="A180" s="19" t="s">
        <v>51</v>
      </c>
      <c r="B180" s="165" t="s">
        <v>52</v>
      </c>
      <c r="C180" s="142"/>
      <c r="D180" s="142"/>
      <c r="E180" s="142"/>
      <c r="F180" s="142"/>
      <c r="G180" s="148"/>
      <c r="H180" s="20">
        <v>2E-3</v>
      </c>
      <c r="I180" s="21">
        <f>ROUND((I161+I171)*H180,2)</f>
        <v>7.77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" customHeight="1">
      <c r="A181" s="19" t="s">
        <v>53</v>
      </c>
      <c r="B181" s="165" t="s">
        <v>54</v>
      </c>
      <c r="C181" s="142"/>
      <c r="D181" s="142"/>
      <c r="E181" s="142"/>
      <c r="F181" s="142"/>
      <c r="G181" s="148"/>
      <c r="H181" s="20">
        <v>0.08</v>
      </c>
      <c r="I181" s="21">
        <f>ROUND((I161+I171)*H181,2)</f>
        <v>310.61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" customHeight="1">
      <c r="A182" s="144" t="s">
        <v>40</v>
      </c>
      <c r="B182" s="145"/>
      <c r="C182" s="145"/>
      <c r="D182" s="145"/>
      <c r="E182" s="145"/>
      <c r="F182" s="145"/>
      <c r="G182" s="146"/>
      <c r="H182" s="134">
        <f t="shared" ref="H182:I182" si="3">SUM(H174:H181)</f>
        <v>0.36800000000000005</v>
      </c>
      <c r="I182" s="102">
        <f t="shared" si="3"/>
        <v>1428.83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" customHeight="1">
      <c r="A183" s="141" t="s">
        <v>55</v>
      </c>
      <c r="B183" s="142"/>
      <c r="C183" s="142"/>
      <c r="D183" s="142"/>
      <c r="E183" s="142"/>
      <c r="F183" s="142"/>
      <c r="G183" s="142"/>
      <c r="H183" s="142"/>
      <c r="I183" s="14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" customHeight="1">
      <c r="A184" s="101" t="s">
        <v>56</v>
      </c>
      <c r="B184" s="262" t="s">
        <v>237</v>
      </c>
      <c r="C184" s="145"/>
      <c r="D184" s="145"/>
      <c r="E184" s="145"/>
      <c r="F184" s="145"/>
      <c r="G184" s="145"/>
      <c r="H184" s="146"/>
      <c r="I184" s="119" t="s">
        <v>39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" customHeight="1">
      <c r="A185" s="25" t="s">
        <v>2</v>
      </c>
      <c r="B185" s="157" t="s">
        <v>213</v>
      </c>
      <c r="C185" s="142"/>
      <c r="D185" s="142"/>
      <c r="E185" s="142"/>
      <c r="F185" s="142"/>
      <c r="G185" s="142"/>
      <c r="H185" s="142"/>
      <c r="I185" s="21">
        <f>IF(ROUND((H186*H187*H188)-(I155*H189),2)&lt;0,0,ROUND((H186*H187*H188)-(I155*H189),2))</f>
        <v>172.43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" customHeight="1">
      <c r="A186" s="25"/>
      <c r="B186" s="149" t="s">
        <v>232</v>
      </c>
      <c r="C186" s="195"/>
      <c r="D186" s="195"/>
      <c r="E186" s="195"/>
      <c r="F186" s="195"/>
      <c r="G186" s="195"/>
      <c r="H186" s="130">
        <v>5</v>
      </c>
      <c r="I186" s="26" t="s">
        <v>33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" customHeight="1">
      <c r="A187" s="25"/>
      <c r="B187" s="149" t="s">
        <v>233</v>
      </c>
      <c r="C187" s="195"/>
      <c r="D187" s="195"/>
      <c r="E187" s="195"/>
      <c r="F187" s="195"/>
      <c r="G187" s="196"/>
      <c r="H187" s="131">
        <v>2</v>
      </c>
      <c r="I187" s="26" t="s">
        <v>33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" customHeight="1">
      <c r="A188" s="25"/>
      <c r="B188" s="149" t="s">
        <v>58</v>
      </c>
      <c r="C188" s="195"/>
      <c r="D188" s="195"/>
      <c r="E188" s="195"/>
      <c r="F188" s="195"/>
      <c r="G188" s="196"/>
      <c r="H188" s="132">
        <v>30</v>
      </c>
      <c r="I188" s="27" t="s">
        <v>33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" customHeight="1">
      <c r="A189" s="25"/>
      <c r="B189" s="149" t="s">
        <v>234</v>
      </c>
      <c r="C189" s="195"/>
      <c r="D189" s="195"/>
      <c r="E189" s="195"/>
      <c r="F189" s="195"/>
      <c r="G189" s="196"/>
      <c r="H189" s="133">
        <v>0.06</v>
      </c>
      <c r="I189" s="27" t="s">
        <v>33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" customHeight="1">
      <c r="A190" s="25" t="s">
        <v>3</v>
      </c>
      <c r="B190" s="157" t="s">
        <v>220</v>
      </c>
      <c r="C190" s="142"/>
      <c r="D190" s="142"/>
      <c r="E190" s="142"/>
      <c r="F190" s="142"/>
      <c r="G190" s="142"/>
      <c r="H190" s="142"/>
      <c r="I190" s="28">
        <f>ROUND(H192*H191*(1-H193),2)+ROUND(21.726*6*(1-H193),2)*0</f>
        <v>659.75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" customHeight="1">
      <c r="A191" s="25"/>
      <c r="B191" s="149" t="s">
        <v>235</v>
      </c>
      <c r="C191" s="246"/>
      <c r="D191" s="246"/>
      <c r="E191" s="246"/>
      <c r="F191" s="246"/>
      <c r="G191" s="246"/>
      <c r="H191" s="130">
        <v>27.15</v>
      </c>
      <c r="I191" s="26" t="s">
        <v>33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" customHeight="1">
      <c r="A192" s="25"/>
      <c r="B192" s="149" t="s">
        <v>236</v>
      </c>
      <c r="C192" s="246"/>
      <c r="D192" s="246"/>
      <c r="E192" s="246"/>
      <c r="F192" s="246"/>
      <c r="G192" s="246"/>
      <c r="H192" s="132">
        <v>30</v>
      </c>
      <c r="I192" s="2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" customHeight="1">
      <c r="A193" s="25"/>
      <c r="B193" s="149" t="s">
        <v>59</v>
      </c>
      <c r="C193" s="246"/>
      <c r="D193" s="246"/>
      <c r="E193" s="246"/>
      <c r="F193" s="246"/>
      <c r="G193" s="247"/>
      <c r="H193" s="133">
        <v>0.19</v>
      </c>
      <c r="I193" s="2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" customHeight="1">
      <c r="A194" s="25" t="s">
        <v>5</v>
      </c>
      <c r="B194" s="165" t="s">
        <v>60</v>
      </c>
      <c r="C194" s="142"/>
      <c r="D194" s="142"/>
      <c r="E194" s="142"/>
      <c r="F194" s="142"/>
      <c r="G194" s="142"/>
      <c r="H194" s="142"/>
      <c r="I194" s="21">
        <v>0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" customHeight="1">
      <c r="A195" s="25" t="s">
        <v>7</v>
      </c>
      <c r="B195" s="157" t="s">
        <v>187</v>
      </c>
      <c r="C195" s="142"/>
      <c r="D195" s="142"/>
      <c r="E195" s="142"/>
      <c r="F195" s="142"/>
      <c r="G195" s="142"/>
      <c r="H195" s="142"/>
      <c r="I195" s="21">
        <v>0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" customHeight="1">
      <c r="A196" s="25" t="s">
        <v>9</v>
      </c>
      <c r="B196" s="157" t="s">
        <v>231</v>
      </c>
      <c r="C196" s="142"/>
      <c r="D196" s="142"/>
      <c r="E196" s="142"/>
      <c r="F196" s="142"/>
      <c r="G196" s="142"/>
      <c r="H196" s="148"/>
      <c r="I196" s="21">
        <v>1.95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" customHeight="1">
      <c r="A197" s="25" t="s">
        <v>11</v>
      </c>
      <c r="B197" s="147" t="s">
        <v>104</v>
      </c>
      <c r="C197" s="142"/>
      <c r="D197" s="142"/>
      <c r="E197" s="142"/>
      <c r="F197" s="142"/>
      <c r="G197" s="142"/>
      <c r="H197" s="142"/>
      <c r="I197" s="36">
        <v>0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" customHeight="1">
      <c r="A198" s="101"/>
      <c r="B198" s="243" t="s">
        <v>40</v>
      </c>
      <c r="C198" s="145"/>
      <c r="D198" s="145"/>
      <c r="E198" s="145"/>
      <c r="F198" s="145"/>
      <c r="G198" s="145"/>
      <c r="H198" s="188"/>
      <c r="I198" s="102">
        <f>SUM(I185:I197)</f>
        <v>834.13000000000011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" customHeight="1">
      <c r="A199" s="244" t="s">
        <v>105</v>
      </c>
      <c r="B199" s="142"/>
      <c r="C199" s="142"/>
      <c r="D199" s="142"/>
      <c r="E199" s="142"/>
      <c r="F199" s="142"/>
      <c r="G199" s="142"/>
      <c r="H199" s="142"/>
      <c r="I199" s="14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" customHeight="1">
      <c r="A200" s="103">
        <v>2</v>
      </c>
      <c r="B200" s="242" t="s">
        <v>63</v>
      </c>
      <c r="C200" s="145"/>
      <c r="D200" s="145"/>
      <c r="E200" s="145"/>
      <c r="F200" s="145"/>
      <c r="G200" s="145"/>
      <c r="H200" s="146"/>
      <c r="I200" s="104" t="s">
        <v>39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" customHeight="1">
      <c r="A201" s="6" t="s">
        <v>37</v>
      </c>
      <c r="B201" s="248" t="s">
        <v>106</v>
      </c>
      <c r="C201" s="142"/>
      <c r="D201" s="142"/>
      <c r="E201" s="142"/>
      <c r="F201" s="142"/>
      <c r="G201" s="142"/>
      <c r="H201" s="148"/>
      <c r="I201" s="30">
        <f>I171</f>
        <v>395.90999999999997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" customHeight="1">
      <c r="A202" s="6" t="s">
        <v>41</v>
      </c>
      <c r="B202" s="248" t="s">
        <v>42</v>
      </c>
      <c r="C202" s="142"/>
      <c r="D202" s="142"/>
      <c r="E202" s="142"/>
      <c r="F202" s="142"/>
      <c r="G202" s="142"/>
      <c r="H202" s="148"/>
      <c r="I202" s="30">
        <f>I182</f>
        <v>1428.83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" customHeight="1">
      <c r="A203" s="6" t="s">
        <v>56</v>
      </c>
      <c r="B203" s="248" t="s">
        <v>57</v>
      </c>
      <c r="C203" s="142"/>
      <c r="D203" s="142"/>
      <c r="E203" s="142"/>
      <c r="F203" s="142"/>
      <c r="G203" s="142"/>
      <c r="H203" s="148"/>
      <c r="I203" s="30">
        <f>I198</f>
        <v>834.13000000000011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" customHeight="1">
      <c r="A204" s="156" t="s">
        <v>40</v>
      </c>
      <c r="B204" s="145"/>
      <c r="C204" s="145"/>
      <c r="D204" s="145"/>
      <c r="E204" s="145"/>
      <c r="F204" s="145"/>
      <c r="G204" s="145"/>
      <c r="H204" s="146"/>
      <c r="I204" s="105">
        <f>SUM(I201+I202+I203)</f>
        <v>2658.87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" customHeight="1">
      <c r="A205" s="159" t="s">
        <v>107</v>
      </c>
      <c r="B205" s="160"/>
      <c r="C205" s="160"/>
      <c r="D205" s="160"/>
      <c r="E205" s="160"/>
      <c r="F205" s="160"/>
      <c r="G205" s="160"/>
      <c r="H205" s="160"/>
      <c r="I205" s="16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" customHeight="1">
      <c r="A206" s="101">
        <v>3</v>
      </c>
      <c r="B206" s="158" t="s">
        <v>66</v>
      </c>
      <c r="C206" s="145"/>
      <c r="D206" s="145"/>
      <c r="E206" s="145"/>
      <c r="F206" s="145"/>
      <c r="G206" s="145"/>
      <c r="H206" s="146"/>
      <c r="I206" s="106" t="s">
        <v>39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" customHeight="1">
      <c r="A207" s="55" t="s">
        <v>2</v>
      </c>
      <c r="B207" s="157" t="s">
        <v>188</v>
      </c>
      <c r="C207" s="142"/>
      <c r="D207" s="142"/>
      <c r="E207" s="142"/>
      <c r="F207" s="142"/>
      <c r="G207" s="142"/>
      <c r="H207" s="148"/>
      <c r="I207" s="32">
        <f>ROUND(((I161/12)+(I169/12)+(I161/12/12)+(I170/12))*(30/30)*0.05,2)</f>
        <v>17.39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" customHeight="1">
      <c r="A208" s="56" t="s">
        <v>3</v>
      </c>
      <c r="B208" s="147" t="s">
        <v>67</v>
      </c>
      <c r="C208" s="142"/>
      <c r="D208" s="142"/>
      <c r="E208" s="142"/>
      <c r="F208" s="142"/>
      <c r="G208" s="142"/>
      <c r="H208" s="148"/>
      <c r="I208" s="34">
        <f>ROUND(H181*I207,2)</f>
        <v>1.39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" customHeight="1">
      <c r="A209" s="56" t="s">
        <v>5</v>
      </c>
      <c r="B209" s="165" t="s">
        <v>108</v>
      </c>
      <c r="C209" s="142"/>
      <c r="D209" s="142"/>
      <c r="E209" s="142"/>
      <c r="F209" s="142"/>
      <c r="G209" s="142"/>
      <c r="H209" s="142"/>
      <c r="I209" s="21">
        <f>ROUND((0.08*0.5*SUM(I161+I169+I170+I218)*0.05),2)</f>
        <v>8.4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" customHeight="1">
      <c r="A210" s="56" t="s">
        <v>7</v>
      </c>
      <c r="B210" s="157" t="s">
        <v>165</v>
      </c>
      <c r="C210" s="142"/>
      <c r="D210" s="142"/>
      <c r="E210" s="142"/>
      <c r="F210" s="142"/>
      <c r="G210" s="142"/>
      <c r="H210" s="148"/>
      <c r="I210" s="34">
        <f>ROUND(((7/30)/3)*I161*1,2)</f>
        <v>271.19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" customHeight="1">
      <c r="A211" s="56" t="s">
        <v>9</v>
      </c>
      <c r="B211" s="147" t="s">
        <v>68</v>
      </c>
      <c r="C211" s="142"/>
      <c r="D211" s="142"/>
      <c r="E211" s="142"/>
      <c r="F211" s="142"/>
      <c r="G211" s="142"/>
      <c r="H211" s="148"/>
      <c r="I211" s="34">
        <f>ROUND(H182*I210,2)</f>
        <v>99.8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" customHeight="1">
      <c r="A212" s="56" t="s">
        <v>11</v>
      </c>
      <c r="B212" s="165" t="s">
        <v>109</v>
      </c>
      <c r="C212" s="142"/>
      <c r="D212" s="142"/>
      <c r="E212" s="142"/>
      <c r="F212" s="142"/>
      <c r="G212" s="142"/>
      <c r="H212" s="148"/>
      <c r="I212" s="21">
        <f>ROUND(0.08*0.5*SUM(I161+I169+I170+I218)*1,2)</f>
        <v>167.96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" customHeight="1">
      <c r="A213" s="144" t="s">
        <v>110</v>
      </c>
      <c r="B213" s="145"/>
      <c r="C213" s="145"/>
      <c r="D213" s="145"/>
      <c r="E213" s="145"/>
      <c r="F213" s="145"/>
      <c r="G213" s="145"/>
      <c r="H213" s="146"/>
      <c r="I213" s="102">
        <f>SUM(I207:I212)</f>
        <v>566.13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" customHeight="1">
      <c r="A214" s="168" t="s">
        <v>69</v>
      </c>
      <c r="B214" s="160"/>
      <c r="C214" s="160"/>
      <c r="D214" s="160"/>
      <c r="E214" s="160"/>
      <c r="F214" s="160"/>
      <c r="G214" s="160"/>
      <c r="H214" s="160"/>
      <c r="I214" s="16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>
      <c r="A215" s="151" t="s">
        <v>230</v>
      </c>
      <c r="B215" s="152"/>
      <c r="C215" s="152"/>
      <c r="D215" s="152"/>
      <c r="E215" s="152"/>
      <c r="F215" s="152"/>
      <c r="G215" s="152"/>
      <c r="H215" s="153"/>
      <c r="I215" s="36">
        <f>I161+I169+I170+I218</f>
        <v>4199.0499999999993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" customHeight="1">
      <c r="A216" s="163" t="s">
        <v>70</v>
      </c>
      <c r="B216" s="142"/>
      <c r="C216" s="142"/>
      <c r="D216" s="142"/>
      <c r="E216" s="142"/>
      <c r="F216" s="142"/>
      <c r="G216" s="142"/>
      <c r="H216" s="142"/>
      <c r="I216" s="14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" customHeight="1">
      <c r="A217" s="107" t="s">
        <v>71</v>
      </c>
      <c r="B217" s="158" t="s">
        <v>72</v>
      </c>
      <c r="C217" s="145"/>
      <c r="D217" s="145"/>
      <c r="E217" s="145"/>
      <c r="F217" s="145"/>
      <c r="G217" s="145"/>
      <c r="H217" s="146"/>
      <c r="I217" s="108" t="s">
        <v>39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" customHeight="1">
      <c r="A218" s="25" t="s">
        <v>2</v>
      </c>
      <c r="B218" s="197" t="s">
        <v>189</v>
      </c>
      <c r="C218" s="142"/>
      <c r="D218" s="142"/>
      <c r="E218" s="142"/>
      <c r="F218" s="142"/>
      <c r="G218" s="148"/>
      <c r="H218" s="37">
        <v>9.0749999999999997E-2</v>
      </c>
      <c r="I218" s="21">
        <f>ROUND(I161*H218,2)</f>
        <v>316.42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" customHeight="1">
      <c r="A219" s="7" t="s">
        <v>3</v>
      </c>
      <c r="B219" s="157" t="s">
        <v>72</v>
      </c>
      <c r="C219" s="142"/>
      <c r="D219" s="142"/>
      <c r="E219" s="142"/>
      <c r="F219" s="142"/>
      <c r="G219" s="142"/>
      <c r="H219" s="148"/>
      <c r="I219" s="21">
        <f>ROUND(((I215/30)*2.96)/12,2)</f>
        <v>34.53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" customHeight="1">
      <c r="A220" s="7" t="s">
        <v>5</v>
      </c>
      <c r="B220" s="157" t="s">
        <v>190</v>
      </c>
      <c r="C220" s="142"/>
      <c r="D220" s="142"/>
      <c r="E220" s="142"/>
      <c r="F220" s="142"/>
      <c r="G220" s="142"/>
      <c r="H220" s="148"/>
      <c r="I220" s="21">
        <f>ROUND((5/30)/12*0.015*(I215),2)</f>
        <v>0.87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" customHeight="1">
      <c r="A221" s="7" t="s">
        <v>7</v>
      </c>
      <c r="B221" s="157" t="s">
        <v>191</v>
      </c>
      <c r="C221" s="142"/>
      <c r="D221" s="142"/>
      <c r="E221" s="142"/>
      <c r="F221" s="142"/>
      <c r="G221" s="142"/>
      <c r="H221" s="148"/>
      <c r="I221" s="21">
        <f>ROUND(((15/30)/12)*0.0078*(I215),2)</f>
        <v>1.36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" customHeight="1">
      <c r="A222" s="25" t="s">
        <v>9</v>
      </c>
      <c r="B222" s="157" t="s">
        <v>192</v>
      </c>
      <c r="C222" s="142"/>
      <c r="D222" s="142"/>
      <c r="E222" s="142"/>
      <c r="F222" s="142"/>
      <c r="G222" s="142"/>
      <c r="H222" s="148"/>
      <c r="I222" s="21">
        <f>ROUND((1+1/3)/12*(4/12)*0.02*(I161),2)</f>
        <v>2.58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" customHeight="1">
      <c r="A223" s="7" t="s">
        <v>11</v>
      </c>
      <c r="B223" s="154" t="s">
        <v>193</v>
      </c>
      <c r="C223" s="142"/>
      <c r="D223" s="142"/>
      <c r="E223" s="142"/>
      <c r="F223" s="142"/>
      <c r="G223" s="142"/>
      <c r="H223" s="148"/>
      <c r="I223" s="39">
        <v>0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" customHeight="1">
      <c r="A224" s="144" t="s">
        <v>73</v>
      </c>
      <c r="B224" s="145"/>
      <c r="C224" s="145"/>
      <c r="D224" s="145"/>
      <c r="E224" s="145"/>
      <c r="F224" s="145"/>
      <c r="G224" s="145"/>
      <c r="H224" s="146"/>
      <c r="I224" s="109">
        <f>SUM(I218:I223)</f>
        <v>355.76000000000005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" customHeight="1">
      <c r="A225" s="7" t="s">
        <v>51</v>
      </c>
      <c r="B225" s="147" t="s">
        <v>111</v>
      </c>
      <c r="C225" s="142"/>
      <c r="D225" s="142"/>
      <c r="E225" s="142"/>
      <c r="F225" s="142"/>
      <c r="G225" s="142"/>
      <c r="H225" s="148"/>
      <c r="I225" s="40">
        <f>ROUND(H182*I224,2)</f>
        <v>130.91999999999999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" customHeight="1">
      <c r="A226" s="144" t="s">
        <v>40</v>
      </c>
      <c r="B226" s="145"/>
      <c r="C226" s="145"/>
      <c r="D226" s="145"/>
      <c r="E226" s="145"/>
      <c r="F226" s="145"/>
      <c r="G226" s="145"/>
      <c r="H226" s="146"/>
      <c r="I226" s="102">
        <f>SUM(I224:I225)</f>
        <v>486.68000000000006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" customHeight="1">
      <c r="A227" s="141" t="s">
        <v>75</v>
      </c>
      <c r="B227" s="142"/>
      <c r="C227" s="142"/>
      <c r="D227" s="142"/>
      <c r="E227" s="142"/>
      <c r="F227" s="142"/>
      <c r="G227" s="142"/>
      <c r="H227" s="142"/>
      <c r="I227" s="14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" customHeight="1">
      <c r="A228" s="103">
        <v>4</v>
      </c>
      <c r="B228" s="194" t="s">
        <v>76</v>
      </c>
      <c r="C228" s="145"/>
      <c r="D228" s="145"/>
      <c r="E228" s="145"/>
      <c r="F228" s="145"/>
      <c r="G228" s="145"/>
      <c r="H228" s="146"/>
      <c r="I228" s="110" t="s">
        <v>39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" customHeight="1">
      <c r="A229" s="6" t="s">
        <v>71</v>
      </c>
      <c r="B229" s="193" t="s">
        <v>72</v>
      </c>
      <c r="C229" s="142"/>
      <c r="D229" s="142"/>
      <c r="E229" s="142"/>
      <c r="F229" s="142"/>
      <c r="G229" s="142"/>
      <c r="H229" s="148"/>
      <c r="I229" s="41">
        <f>I226</f>
        <v>486.68000000000006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" customHeight="1">
      <c r="A230" s="156" t="s">
        <v>40</v>
      </c>
      <c r="B230" s="145"/>
      <c r="C230" s="145"/>
      <c r="D230" s="145"/>
      <c r="E230" s="145"/>
      <c r="F230" s="145"/>
      <c r="G230" s="145"/>
      <c r="H230" s="146"/>
      <c r="I230" s="111">
        <f>SUM(I229)</f>
        <v>486.68000000000006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" customHeight="1">
      <c r="A231" s="168" t="s">
        <v>77</v>
      </c>
      <c r="B231" s="160"/>
      <c r="C231" s="160"/>
      <c r="D231" s="160"/>
      <c r="E231" s="160"/>
      <c r="F231" s="160"/>
      <c r="G231" s="160"/>
      <c r="H231" s="160"/>
      <c r="I231" s="16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" customHeight="1">
      <c r="A232" s="101">
        <v>5</v>
      </c>
      <c r="B232" s="155" t="s">
        <v>78</v>
      </c>
      <c r="C232" s="145"/>
      <c r="D232" s="145"/>
      <c r="E232" s="145"/>
      <c r="F232" s="145"/>
      <c r="G232" s="145"/>
      <c r="H232" s="146"/>
      <c r="I232" s="106" t="s">
        <v>39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" customHeight="1">
      <c r="A233" s="25" t="s">
        <v>2</v>
      </c>
      <c r="B233" s="157" t="s">
        <v>195</v>
      </c>
      <c r="C233" s="142"/>
      <c r="D233" s="142"/>
      <c r="E233" s="142"/>
      <c r="F233" s="142"/>
      <c r="G233" s="142"/>
      <c r="H233" s="148"/>
      <c r="I233" s="21">
        <f>SUM(H284:H294)/12</f>
        <v>82.68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" customHeight="1">
      <c r="A234" s="25" t="s">
        <v>3</v>
      </c>
      <c r="B234" s="157" t="s">
        <v>196</v>
      </c>
      <c r="C234" s="142"/>
      <c r="D234" s="142"/>
      <c r="E234" s="142"/>
      <c r="F234" s="142"/>
      <c r="G234" s="142"/>
      <c r="H234" s="148"/>
      <c r="I234" s="36">
        <f>SUM(H295:H301)/12</f>
        <v>19.618333333333336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" customHeight="1">
      <c r="A235" s="144" t="s">
        <v>79</v>
      </c>
      <c r="B235" s="145"/>
      <c r="C235" s="145"/>
      <c r="D235" s="145"/>
      <c r="E235" s="145"/>
      <c r="F235" s="145"/>
      <c r="G235" s="145"/>
      <c r="H235" s="146"/>
      <c r="I235" s="88">
        <f>ROUND(SUM(I233:I234),2)</f>
        <v>102.3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" customHeight="1">
      <c r="A236" s="159" t="s">
        <v>80</v>
      </c>
      <c r="B236" s="160"/>
      <c r="C236" s="160"/>
      <c r="D236" s="160"/>
      <c r="E236" s="160"/>
      <c r="F236" s="160"/>
      <c r="G236" s="160"/>
      <c r="H236" s="160"/>
      <c r="I236" s="16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" customHeight="1">
      <c r="A237" s="101">
        <v>6</v>
      </c>
      <c r="B237" s="158" t="s">
        <v>81</v>
      </c>
      <c r="C237" s="145"/>
      <c r="D237" s="145"/>
      <c r="E237" s="145"/>
      <c r="F237" s="145"/>
      <c r="G237" s="146"/>
      <c r="H237" s="112" t="s">
        <v>30</v>
      </c>
      <c r="I237" s="113" t="s">
        <v>43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>
      <c r="A238" s="151" t="s">
        <v>228</v>
      </c>
      <c r="B238" s="152"/>
      <c r="C238" s="152"/>
      <c r="D238" s="152"/>
      <c r="E238" s="152"/>
      <c r="F238" s="152"/>
      <c r="G238" s="152"/>
      <c r="H238" s="153"/>
      <c r="I238" s="114">
        <f>SUM(I165+I204+I213+I230+I235)</f>
        <v>7324.85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" customHeight="1">
      <c r="A239" s="115" t="s">
        <v>2</v>
      </c>
      <c r="B239" s="154" t="s">
        <v>82</v>
      </c>
      <c r="C239" s="152"/>
      <c r="D239" s="152"/>
      <c r="E239" s="152"/>
      <c r="F239" s="152"/>
      <c r="G239" s="153"/>
      <c r="H239" s="116">
        <v>0.06</v>
      </c>
      <c r="I239" s="114">
        <f>ROUND(H239*I238,2)</f>
        <v>439.49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" customHeight="1">
      <c r="A240" s="151" t="s">
        <v>224</v>
      </c>
      <c r="B240" s="152"/>
      <c r="C240" s="152"/>
      <c r="D240" s="152"/>
      <c r="E240" s="152"/>
      <c r="F240" s="152"/>
      <c r="G240" s="152"/>
      <c r="H240" s="153"/>
      <c r="I240" s="114">
        <f>SUM(I165+I204+I213+I230+I235+I239)</f>
        <v>7764.34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" customHeight="1">
      <c r="A241" s="115" t="s">
        <v>3</v>
      </c>
      <c r="B241" s="154" t="s">
        <v>83</v>
      </c>
      <c r="C241" s="152"/>
      <c r="D241" s="152"/>
      <c r="E241" s="152"/>
      <c r="F241" s="152"/>
      <c r="G241" s="153"/>
      <c r="H241" s="116">
        <v>0.08</v>
      </c>
      <c r="I241" s="114">
        <f>ROUND(H241*I240,2)</f>
        <v>621.15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" customHeight="1">
      <c r="A242" s="151" t="s">
        <v>225</v>
      </c>
      <c r="B242" s="152"/>
      <c r="C242" s="152"/>
      <c r="D242" s="152"/>
      <c r="E242" s="152"/>
      <c r="F242" s="152"/>
      <c r="G242" s="152"/>
      <c r="H242" s="153"/>
      <c r="I242" s="114">
        <f>SUM(I161+I204+I213+I230+I235+I239+I241)</f>
        <v>8361.34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" customHeight="1">
      <c r="A243" s="115" t="s">
        <v>5</v>
      </c>
      <c r="B243" s="154" t="s">
        <v>84</v>
      </c>
      <c r="C243" s="152"/>
      <c r="D243" s="152"/>
      <c r="E243" s="152"/>
      <c r="F243" s="152"/>
      <c r="G243" s="152"/>
      <c r="H243" s="152"/>
      <c r="I243" s="19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" customHeight="1">
      <c r="A244" s="115"/>
      <c r="B244" s="154" t="s">
        <v>85</v>
      </c>
      <c r="C244" s="152"/>
      <c r="D244" s="152"/>
      <c r="E244" s="152"/>
      <c r="F244" s="152"/>
      <c r="G244" s="152"/>
      <c r="H244" s="152"/>
      <c r="I244" s="19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" customHeight="1">
      <c r="A245" s="115"/>
      <c r="B245" s="149" t="s">
        <v>229</v>
      </c>
      <c r="C245" s="152"/>
      <c r="D245" s="152"/>
      <c r="E245" s="152"/>
      <c r="F245" s="152"/>
      <c r="G245" s="153"/>
      <c r="H245" s="120">
        <v>0.03</v>
      </c>
      <c r="I245" s="121">
        <f>ROUND((I242/(1-H253))*H245,2)</f>
        <v>268.70999999999998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" customHeight="1">
      <c r="A246" s="115"/>
      <c r="B246" s="260" t="s">
        <v>197</v>
      </c>
      <c r="C246" s="152"/>
      <c r="D246" s="152"/>
      <c r="E246" s="152"/>
      <c r="F246" s="152"/>
      <c r="G246" s="153"/>
      <c r="H246" s="120">
        <v>6.4999999999999997E-3</v>
      </c>
      <c r="I246" s="121">
        <f>ROUND((I242/(1-H253))*H246,2)</f>
        <v>58.22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" customHeight="1">
      <c r="A247" s="115"/>
      <c r="B247" s="149" t="s">
        <v>242</v>
      </c>
      <c r="C247" s="152"/>
      <c r="D247" s="152"/>
      <c r="E247" s="152"/>
      <c r="F247" s="152"/>
      <c r="G247" s="153"/>
      <c r="H247" s="122" t="s">
        <v>33</v>
      </c>
      <c r="I247" s="123" t="s">
        <v>33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" customHeight="1">
      <c r="A248" s="115"/>
      <c r="B248" s="149" t="s">
        <v>243</v>
      </c>
      <c r="C248" s="152"/>
      <c r="D248" s="152"/>
      <c r="E248" s="152"/>
      <c r="F248" s="152"/>
      <c r="G248" s="153"/>
      <c r="H248" s="122" t="s">
        <v>33</v>
      </c>
      <c r="I248" s="123" t="s">
        <v>33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" customHeight="1">
      <c r="A249" s="115"/>
      <c r="B249" s="157" t="s">
        <v>86</v>
      </c>
      <c r="C249" s="152"/>
      <c r="D249" s="152"/>
      <c r="E249" s="152"/>
      <c r="F249" s="152"/>
      <c r="G249" s="152"/>
      <c r="H249" s="124" t="s">
        <v>33</v>
      </c>
      <c r="I249" s="125" t="s">
        <v>33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" customHeight="1">
      <c r="A250" s="115"/>
      <c r="B250" s="157" t="s">
        <v>87</v>
      </c>
      <c r="C250" s="152"/>
      <c r="D250" s="152"/>
      <c r="E250" s="152"/>
      <c r="F250" s="152"/>
      <c r="G250" s="152"/>
      <c r="H250" s="124" t="s">
        <v>33</v>
      </c>
      <c r="I250" s="125" t="s">
        <v>33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" customHeight="1">
      <c r="A251" s="115"/>
      <c r="B251" s="157" t="s">
        <v>198</v>
      </c>
      <c r="C251" s="152"/>
      <c r="D251" s="152"/>
      <c r="E251" s="152"/>
      <c r="F251" s="152"/>
      <c r="G251" s="153"/>
      <c r="H251" s="120">
        <v>0.03</v>
      </c>
      <c r="I251" s="126">
        <f>ROUND((I242/(1-H253))*H251,2)</f>
        <v>268.70999999999998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" customHeight="1">
      <c r="A252" s="271" t="s">
        <v>110</v>
      </c>
      <c r="B252" s="272"/>
      <c r="C252" s="272"/>
      <c r="D252" s="272"/>
      <c r="E252" s="272"/>
      <c r="F252" s="272"/>
      <c r="G252" s="272"/>
      <c r="H252" s="273"/>
      <c r="I252" s="129">
        <f>SUM(I239+I241+I245+I246+I251)</f>
        <v>1656.28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" customHeight="1">
      <c r="A253" s="162" t="s">
        <v>88</v>
      </c>
      <c r="B253" s="152"/>
      <c r="C253" s="152"/>
      <c r="D253" s="152"/>
      <c r="E253" s="152"/>
      <c r="F253" s="152"/>
      <c r="G253" s="153"/>
      <c r="H253" s="117">
        <f t="shared" ref="H253:I253" si="4">SUM(H245:H251)</f>
        <v>6.6500000000000004E-2</v>
      </c>
      <c r="I253" s="118">
        <f t="shared" si="4"/>
        <v>595.63999999999987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>
      <c r="A254" s="163" t="s">
        <v>89</v>
      </c>
      <c r="B254" s="142"/>
      <c r="C254" s="142"/>
      <c r="D254" s="142"/>
      <c r="E254" s="142"/>
      <c r="F254" s="142"/>
      <c r="G254" s="142"/>
      <c r="H254" s="142"/>
      <c r="I254" s="14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" customHeight="1">
      <c r="A255" s="164" t="s">
        <v>90</v>
      </c>
      <c r="B255" s="145"/>
      <c r="C255" s="145"/>
      <c r="D255" s="145"/>
      <c r="E255" s="145"/>
      <c r="F255" s="145"/>
      <c r="G255" s="145"/>
      <c r="H255" s="146"/>
      <c r="I255" s="119" t="s">
        <v>39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" customHeight="1">
      <c r="A256" s="46" t="s">
        <v>2</v>
      </c>
      <c r="B256" s="189" t="s">
        <v>176</v>
      </c>
      <c r="C256" s="142"/>
      <c r="D256" s="142"/>
      <c r="E256" s="142"/>
      <c r="F256" s="142"/>
      <c r="G256" s="142"/>
      <c r="H256" s="142"/>
      <c r="I256" s="36">
        <f>I165</f>
        <v>3510.87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" customHeight="1">
      <c r="A257" s="46" t="s">
        <v>3</v>
      </c>
      <c r="B257" s="150" t="s">
        <v>91</v>
      </c>
      <c r="C257" s="142"/>
      <c r="D257" s="142"/>
      <c r="E257" s="142"/>
      <c r="F257" s="142"/>
      <c r="G257" s="142"/>
      <c r="H257" s="142"/>
      <c r="I257" s="36">
        <f>I204</f>
        <v>2658.87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" customHeight="1">
      <c r="A258" s="46" t="s">
        <v>5</v>
      </c>
      <c r="B258" s="150" t="s">
        <v>92</v>
      </c>
      <c r="C258" s="142"/>
      <c r="D258" s="142"/>
      <c r="E258" s="142"/>
      <c r="F258" s="142"/>
      <c r="G258" s="142"/>
      <c r="H258" s="142"/>
      <c r="I258" s="36">
        <f>I213</f>
        <v>566.13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" customHeight="1">
      <c r="A259" s="46" t="s">
        <v>7</v>
      </c>
      <c r="B259" s="150" t="s">
        <v>93</v>
      </c>
      <c r="C259" s="142"/>
      <c r="D259" s="142"/>
      <c r="E259" s="142"/>
      <c r="F259" s="142"/>
      <c r="G259" s="142"/>
      <c r="H259" s="142"/>
      <c r="I259" s="36">
        <f>I230</f>
        <v>486.68000000000006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" customHeight="1">
      <c r="A260" s="46" t="s">
        <v>9</v>
      </c>
      <c r="B260" s="150" t="s">
        <v>94</v>
      </c>
      <c r="C260" s="142"/>
      <c r="D260" s="142"/>
      <c r="E260" s="142"/>
      <c r="F260" s="142"/>
      <c r="G260" s="142"/>
      <c r="H260" s="142"/>
      <c r="I260" s="36">
        <f>I235</f>
        <v>102.3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" customHeight="1">
      <c r="A261" s="187" t="s">
        <v>95</v>
      </c>
      <c r="B261" s="145"/>
      <c r="C261" s="145"/>
      <c r="D261" s="145"/>
      <c r="E261" s="145"/>
      <c r="F261" s="145"/>
      <c r="G261" s="145"/>
      <c r="H261" s="188"/>
      <c r="I261" s="88">
        <f>SUM(I256:I260)</f>
        <v>7324.85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" customHeight="1">
      <c r="A262" s="47" t="s">
        <v>11</v>
      </c>
      <c r="B262" s="150" t="s">
        <v>80</v>
      </c>
      <c r="C262" s="142"/>
      <c r="D262" s="142"/>
      <c r="E262" s="142"/>
      <c r="F262" s="142"/>
      <c r="G262" s="142"/>
      <c r="H262" s="142"/>
      <c r="I262" s="36">
        <f>I252</f>
        <v>1656.28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" customHeight="1">
      <c r="A263" s="187" t="s">
        <v>96</v>
      </c>
      <c r="B263" s="145"/>
      <c r="C263" s="145"/>
      <c r="D263" s="145"/>
      <c r="E263" s="145"/>
      <c r="F263" s="145"/>
      <c r="G263" s="145"/>
      <c r="H263" s="188"/>
      <c r="I263" s="88">
        <f>I261+I262</f>
        <v>8981.130000000001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" customHeight="1">
      <c r="A264" s="278" t="s">
        <v>112</v>
      </c>
      <c r="B264" s="279"/>
      <c r="C264" s="279"/>
      <c r="D264" s="279"/>
      <c r="E264" s="279"/>
      <c r="F264" s="279"/>
      <c r="G264" s="279"/>
      <c r="H264" s="279"/>
      <c r="I264" s="280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" customHeight="1">
      <c r="A265" s="213" t="s">
        <v>113</v>
      </c>
      <c r="B265" s="145"/>
      <c r="C265" s="145"/>
      <c r="D265" s="146"/>
      <c r="E265" s="262" t="s">
        <v>199</v>
      </c>
      <c r="F265" s="146"/>
      <c r="G265" s="127" t="s">
        <v>200</v>
      </c>
      <c r="H265" s="155" t="s">
        <v>114</v>
      </c>
      <c r="I265" s="21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" customHeight="1">
      <c r="A266" s="151" t="s">
        <v>244</v>
      </c>
      <c r="B266" s="142"/>
      <c r="C266" s="142"/>
      <c r="D266" s="148"/>
      <c r="E266" s="263">
        <f>ROUND(I134/220,2)</f>
        <v>34.39</v>
      </c>
      <c r="F266" s="148"/>
      <c r="G266" s="57">
        <f>59*4</f>
        <v>236</v>
      </c>
      <c r="H266" s="263">
        <f>E266*G266</f>
        <v>8116.04</v>
      </c>
      <c r="I266" s="14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" customHeight="1">
      <c r="A267" s="301" t="s">
        <v>245</v>
      </c>
      <c r="B267" s="142"/>
      <c r="C267" s="142"/>
      <c r="D267" s="148"/>
      <c r="E267" s="312">
        <f>ROUND(I263/220,2)</f>
        <v>40.82</v>
      </c>
      <c r="F267" s="148"/>
      <c r="G267" s="58">
        <f>49*4</f>
        <v>196</v>
      </c>
      <c r="H267" s="313">
        <f>E267*G267</f>
        <v>8000.72</v>
      </c>
      <c r="I267" s="14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" customHeight="1">
      <c r="A268" s="271" t="s">
        <v>115</v>
      </c>
      <c r="B268" s="272"/>
      <c r="C268" s="272"/>
      <c r="D268" s="272"/>
      <c r="E268" s="272"/>
      <c r="F268" s="273"/>
      <c r="G268" s="128">
        <f>SUM(G266:G267)</f>
        <v>432</v>
      </c>
      <c r="H268" s="307">
        <f>SUM(H266:I267)</f>
        <v>16116.76</v>
      </c>
      <c r="I268" s="308"/>
      <c r="J268" s="1"/>
      <c r="K268" s="14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" customHeight="1">
      <c r="A269" s="303"/>
      <c r="B269" s="304"/>
      <c r="C269" s="304"/>
      <c r="D269" s="304"/>
      <c r="E269" s="304"/>
      <c r="F269" s="304"/>
      <c r="G269" s="304"/>
      <c r="H269" s="304"/>
      <c r="I269" s="30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" customHeight="1">
      <c r="A270" s="275"/>
      <c r="B270" s="276"/>
      <c r="C270" s="276"/>
      <c r="D270" s="276"/>
      <c r="E270" s="276"/>
      <c r="F270" s="276"/>
      <c r="G270" s="276"/>
      <c r="H270" s="276"/>
      <c r="I270" s="277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" customHeight="1">
      <c r="A271" s="151" t="s">
        <v>116</v>
      </c>
      <c r="B271" s="152"/>
      <c r="C271" s="152"/>
      <c r="D271" s="152"/>
      <c r="E271" s="152"/>
      <c r="F271" s="153"/>
      <c r="G271" s="198">
        <f>H268</f>
        <v>16116.76</v>
      </c>
      <c r="H271" s="152"/>
      <c r="I271" s="19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" customHeight="1">
      <c r="A272" s="309"/>
      <c r="B272" s="310"/>
      <c r="C272" s="310"/>
      <c r="D272" s="310"/>
      <c r="E272" s="310"/>
      <c r="F272" s="310"/>
      <c r="G272" s="310"/>
      <c r="H272" s="310"/>
      <c r="I272" s="3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" customHeight="1">
      <c r="A273" s="151" t="s">
        <v>117</v>
      </c>
      <c r="B273" s="152"/>
      <c r="C273" s="152"/>
      <c r="D273" s="152"/>
      <c r="E273" s="152"/>
      <c r="F273" s="153"/>
      <c r="G273" s="274">
        <v>12</v>
      </c>
      <c r="H273" s="152"/>
      <c r="I273" s="19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" customHeight="1">
      <c r="A274" s="298"/>
      <c r="B274" s="276"/>
      <c r="C274" s="276"/>
      <c r="D274" s="276"/>
      <c r="E274" s="276"/>
      <c r="F274" s="276"/>
      <c r="G274" s="276"/>
      <c r="H274" s="276"/>
      <c r="I274" s="277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" customHeight="1">
      <c r="A275" s="151" t="s">
        <v>201</v>
      </c>
      <c r="B275" s="152"/>
      <c r="C275" s="152"/>
      <c r="D275" s="152"/>
      <c r="E275" s="152"/>
      <c r="F275" s="153"/>
      <c r="G275" s="306">
        <f>ROUND(G271*G273,2)</f>
        <v>193401.12</v>
      </c>
      <c r="H275" s="152"/>
      <c r="I275" s="19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" customHeight="1">
      <c r="A276" s="297"/>
      <c r="B276" s="170"/>
      <c r="C276" s="170"/>
      <c r="D276" s="170"/>
      <c r="E276" s="170"/>
      <c r="F276" s="170"/>
      <c r="G276" s="170"/>
      <c r="H276" s="170"/>
      <c r="I276" s="17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" customHeight="1">
      <c r="A277" s="296" t="s">
        <v>202</v>
      </c>
      <c r="B277" s="142"/>
      <c r="C277" s="142"/>
      <c r="D277" s="142"/>
      <c r="E277" s="142"/>
      <c r="F277" s="142"/>
      <c r="G277" s="142"/>
      <c r="H277" s="142"/>
      <c r="I277" s="14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" customHeight="1">
      <c r="A278" s="288" t="s">
        <v>118</v>
      </c>
      <c r="B278" s="279"/>
      <c r="C278" s="289"/>
      <c r="D278" s="281" t="s">
        <v>119</v>
      </c>
      <c r="E278" s="282"/>
      <c r="F278" s="282"/>
      <c r="G278" s="282"/>
      <c r="H278" s="282"/>
      <c r="I278" s="28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" customHeight="1">
      <c r="A279" s="290"/>
      <c r="B279" s="285"/>
      <c r="C279" s="291"/>
      <c r="D279" s="284"/>
      <c r="E279" s="285"/>
      <c r="F279" s="285"/>
      <c r="G279" s="285"/>
      <c r="H279" s="285"/>
      <c r="I279" s="286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" customHeight="1">
      <c r="A280" s="292" t="s">
        <v>203</v>
      </c>
      <c r="B280" s="142"/>
      <c r="C280" s="148"/>
      <c r="D280" s="287">
        <v>1</v>
      </c>
      <c r="E280" s="142"/>
      <c r="F280" s="142"/>
      <c r="G280" s="142"/>
      <c r="H280" s="142"/>
      <c r="I280" s="14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" customHeight="1">
      <c r="A281" s="293"/>
      <c r="B281" s="294"/>
      <c r="C281" s="294"/>
      <c r="D281" s="294"/>
      <c r="E281" s="294"/>
      <c r="F281" s="294"/>
      <c r="G281" s="294"/>
      <c r="H281" s="294"/>
      <c r="I281" s="29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" customHeight="1" thickBot="1">
      <c r="A282" s="335" t="s">
        <v>120</v>
      </c>
      <c r="B282" s="336"/>
      <c r="C282" s="336"/>
      <c r="D282" s="336"/>
      <c r="E282" s="336"/>
      <c r="F282" s="336"/>
      <c r="G282" s="336"/>
      <c r="H282" s="336"/>
      <c r="I282" s="337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" customHeight="1" thickBot="1">
      <c r="A283" s="332" t="s">
        <v>121</v>
      </c>
      <c r="B283" s="333"/>
      <c r="C283" s="333"/>
      <c r="D283" s="334"/>
      <c r="E283" s="69" t="s">
        <v>122</v>
      </c>
      <c r="F283" s="70" t="s">
        <v>123</v>
      </c>
      <c r="G283" s="70" t="s">
        <v>124</v>
      </c>
      <c r="H283" s="70" t="s">
        <v>125</v>
      </c>
      <c r="I283" s="71" t="s">
        <v>126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" customHeight="1">
      <c r="A284" s="317" t="s">
        <v>127</v>
      </c>
      <c r="B284" s="318"/>
      <c r="C284" s="268" t="s">
        <v>128</v>
      </c>
      <c r="D284" s="340"/>
      <c r="E284" s="72">
        <v>1</v>
      </c>
      <c r="F284" s="73">
        <v>2</v>
      </c>
      <c r="G284" s="74">
        <v>135.33000000000001</v>
      </c>
      <c r="H284" s="75">
        <f t="shared" ref="H284:H301" si="5">ROUND((G284*F284)/E284,2)</f>
        <v>270.66000000000003</v>
      </c>
      <c r="I284" s="314">
        <f>SUM(H284:H294)</f>
        <v>992.16000000000008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" customHeight="1">
      <c r="A285" s="319"/>
      <c r="B285" s="320"/>
      <c r="C285" s="266" t="s">
        <v>129</v>
      </c>
      <c r="D285" s="270"/>
      <c r="E285" s="59">
        <v>1</v>
      </c>
      <c r="F285" s="61">
        <v>2</v>
      </c>
      <c r="G285" s="62">
        <v>45</v>
      </c>
      <c r="H285" s="60">
        <f t="shared" si="5"/>
        <v>90</v>
      </c>
      <c r="I285" s="31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" customHeight="1">
      <c r="A286" s="319"/>
      <c r="B286" s="320"/>
      <c r="C286" s="266" t="s">
        <v>130</v>
      </c>
      <c r="D286" s="270"/>
      <c r="E286" s="59">
        <v>1</v>
      </c>
      <c r="F286" s="61">
        <v>3</v>
      </c>
      <c r="G286" s="62">
        <v>40</v>
      </c>
      <c r="H286" s="60">
        <f t="shared" si="5"/>
        <v>120</v>
      </c>
      <c r="I286" s="31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" customHeight="1">
      <c r="A287" s="319"/>
      <c r="B287" s="320"/>
      <c r="C287" s="266" t="s">
        <v>131</v>
      </c>
      <c r="D287" s="270"/>
      <c r="E287" s="59">
        <v>1</v>
      </c>
      <c r="F287" s="61">
        <v>1</v>
      </c>
      <c r="G287" s="62">
        <v>60</v>
      </c>
      <c r="H287" s="60">
        <f t="shared" si="5"/>
        <v>60</v>
      </c>
      <c r="I287" s="31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" customHeight="1">
      <c r="A288" s="319"/>
      <c r="B288" s="320"/>
      <c r="C288" s="266" t="s">
        <v>132</v>
      </c>
      <c r="D288" s="270"/>
      <c r="E288" s="59">
        <v>1</v>
      </c>
      <c r="F288" s="61">
        <v>3</v>
      </c>
      <c r="G288" s="62">
        <v>30</v>
      </c>
      <c r="H288" s="60">
        <f t="shared" si="5"/>
        <v>90</v>
      </c>
      <c r="I288" s="31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" customHeight="1">
      <c r="A289" s="319"/>
      <c r="B289" s="320"/>
      <c r="C289" s="266" t="s">
        <v>133</v>
      </c>
      <c r="D289" s="270"/>
      <c r="E289" s="59">
        <v>1</v>
      </c>
      <c r="F289" s="61">
        <v>2</v>
      </c>
      <c r="G289" s="62">
        <v>75</v>
      </c>
      <c r="H289" s="60">
        <f t="shared" si="5"/>
        <v>150</v>
      </c>
      <c r="I289" s="31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" customHeight="1">
      <c r="A290" s="319"/>
      <c r="B290" s="320"/>
      <c r="C290" s="266" t="s">
        <v>134</v>
      </c>
      <c r="D290" s="270"/>
      <c r="E290" s="59">
        <v>1</v>
      </c>
      <c r="F290" s="61">
        <v>1</v>
      </c>
      <c r="G290" s="62">
        <v>130</v>
      </c>
      <c r="H290" s="60">
        <f t="shared" si="5"/>
        <v>130</v>
      </c>
      <c r="I290" s="31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" customHeight="1">
      <c r="A291" s="319"/>
      <c r="B291" s="320"/>
      <c r="C291" s="266" t="s">
        <v>135</v>
      </c>
      <c r="D291" s="270"/>
      <c r="E291" s="59">
        <v>1</v>
      </c>
      <c r="F291" s="61">
        <v>1</v>
      </c>
      <c r="G291" s="62">
        <v>30</v>
      </c>
      <c r="H291" s="60">
        <f t="shared" si="5"/>
        <v>30</v>
      </c>
      <c r="I291" s="31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" customHeight="1">
      <c r="A292" s="319"/>
      <c r="B292" s="320"/>
      <c r="C292" s="266" t="s">
        <v>136</v>
      </c>
      <c r="D292" s="270"/>
      <c r="E292" s="59">
        <v>1</v>
      </c>
      <c r="F292" s="61">
        <v>1</v>
      </c>
      <c r="G292" s="62">
        <v>40</v>
      </c>
      <c r="H292" s="60">
        <f t="shared" si="5"/>
        <v>40</v>
      </c>
      <c r="I292" s="31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" customHeight="1">
      <c r="A293" s="319"/>
      <c r="B293" s="320"/>
      <c r="C293" s="266" t="s">
        <v>137</v>
      </c>
      <c r="D293" s="270"/>
      <c r="E293" s="59">
        <v>1</v>
      </c>
      <c r="F293" s="61">
        <v>1</v>
      </c>
      <c r="G293" s="62">
        <v>1.5</v>
      </c>
      <c r="H293" s="60">
        <f t="shared" si="5"/>
        <v>1.5</v>
      </c>
      <c r="I293" s="31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" customHeight="1" thickBot="1">
      <c r="A294" s="321"/>
      <c r="B294" s="322"/>
      <c r="C294" s="338" t="s">
        <v>138</v>
      </c>
      <c r="D294" s="339"/>
      <c r="E294" s="76">
        <v>1</v>
      </c>
      <c r="F294" s="77">
        <v>1</v>
      </c>
      <c r="G294" s="78">
        <v>10</v>
      </c>
      <c r="H294" s="79">
        <f t="shared" si="5"/>
        <v>10</v>
      </c>
      <c r="I294" s="31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" customHeight="1">
      <c r="A295" s="323" t="s">
        <v>139</v>
      </c>
      <c r="B295" s="324"/>
      <c r="C295" s="268" t="s">
        <v>140</v>
      </c>
      <c r="D295" s="269"/>
      <c r="E295" s="80">
        <v>3</v>
      </c>
      <c r="F295" s="80">
        <v>1</v>
      </c>
      <c r="G295" s="81">
        <v>41.9</v>
      </c>
      <c r="H295" s="75">
        <f t="shared" si="5"/>
        <v>13.97</v>
      </c>
      <c r="I295" s="329">
        <f>SUM(H295:H301)</f>
        <v>235.42000000000002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" customHeight="1">
      <c r="A296" s="325"/>
      <c r="B296" s="326"/>
      <c r="C296" s="266" t="s">
        <v>141</v>
      </c>
      <c r="D296" s="148"/>
      <c r="E296" s="63">
        <v>1</v>
      </c>
      <c r="F296" s="63">
        <v>1</v>
      </c>
      <c r="G296" s="64">
        <v>10.62</v>
      </c>
      <c r="H296" s="60">
        <f t="shared" si="5"/>
        <v>10.62</v>
      </c>
      <c r="I296" s="330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" customHeight="1">
      <c r="A297" s="325"/>
      <c r="B297" s="326"/>
      <c r="C297" s="266" t="s">
        <v>142</v>
      </c>
      <c r="D297" s="148"/>
      <c r="E297" s="63">
        <v>5</v>
      </c>
      <c r="F297" s="63">
        <v>1</v>
      </c>
      <c r="G297" s="64">
        <v>75</v>
      </c>
      <c r="H297" s="60">
        <f t="shared" si="5"/>
        <v>15</v>
      </c>
      <c r="I297" s="330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" customHeight="1">
      <c r="A298" s="325"/>
      <c r="B298" s="326"/>
      <c r="C298" s="266" t="s">
        <v>143</v>
      </c>
      <c r="D298" s="148"/>
      <c r="E298" s="63">
        <v>1</v>
      </c>
      <c r="F298" s="63">
        <v>1</v>
      </c>
      <c r="G298" s="64">
        <v>15.25</v>
      </c>
      <c r="H298" s="60">
        <f t="shared" si="5"/>
        <v>15.25</v>
      </c>
      <c r="I298" s="330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" customHeight="1">
      <c r="A299" s="325"/>
      <c r="B299" s="326"/>
      <c r="C299" s="266" t="s">
        <v>144</v>
      </c>
      <c r="D299" s="148"/>
      <c r="E299" s="63">
        <v>1</v>
      </c>
      <c r="F299" s="63">
        <v>1</v>
      </c>
      <c r="G299" s="64">
        <v>29.52</v>
      </c>
      <c r="H299" s="60">
        <f t="shared" si="5"/>
        <v>29.52</v>
      </c>
      <c r="I299" s="330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" customHeight="1">
      <c r="A300" s="325"/>
      <c r="B300" s="326"/>
      <c r="C300" s="267" t="s">
        <v>145</v>
      </c>
      <c r="D300" s="148"/>
      <c r="E300" s="63">
        <v>1</v>
      </c>
      <c r="F300" s="65">
        <v>0.33</v>
      </c>
      <c r="G300" s="64">
        <v>9.77</v>
      </c>
      <c r="H300" s="60">
        <f t="shared" si="5"/>
        <v>3.22</v>
      </c>
      <c r="I300" s="330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" customHeight="1" thickBot="1">
      <c r="A301" s="327"/>
      <c r="B301" s="328"/>
      <c r="C301" s="264" t="s">
        <v>146</v>
      </c>
      <c r="D301" s="265"/>
      <c r="E301" s="76">
        <v>1</v>
      </c>
      <c r="F301" s="82">
        <v>0.33</v>
      </c>
      <c r="G301" s="83">
        <v>448</v>
      </c>
      <c r="H301" s="79">
        <f t="shared" si="5"/>
        <v>147.84</v>
      </c>
      <c r="I301" s="33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" customHeight="1">
      <c r="A302" s="1"/>
      <c r="B302" s="1"/>
      <c r="C302" s="1"/>
      <c r="D302" s="1"/>
      <c r="E302" s="1"/>
      <c r="F302" s="1"/>
      <c r="G302" s="1"/>
      <c r="H302" s="1"/>
      <c r="I302" s="6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" customHeight="1">
      <c r="A303" s="1"/>
      <c r="B303" s="1"/>
      <c r="C303" s="1"/>
      <c r="D303" s="1"/>
      <c r="E303" s="1"/>
      <c r="F303" s="1"/>
      <c r="G303" s="1"/>
      <c r="H303" s="1"/>
      <c r="I303" s="66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" customHeight="1">
      <c r="A304" s="1"/>
      <c r="B304" s="1"/>
      <c r="C304" s="1"/>
      <c r="D304" s="1"/>
      <c r="E304" s="1"/>
      <c r="F304" s="1"/>
      <c r="G304" s="1"/>
      <c r="H304" s="1"/>
      <c r="I304" s="66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" customHeight="1">
      <c r="A305" s="1"/>
      <c r="B305" s="1"/>
      <c r="C305" s="1"/>
      <c r="D305" s="1"/>
      <c r="E305" s="1"/>
      <c r="F305" s="1"/>
      <c r="G305" s="1"/>
      <c r="H305" s="1"/>
      <c r="I305" s="66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" customHeight="1">
      <c r="A306" s="1"/>
      <c r="B306" s="1"/>
      <c r="C306" s="1"/>
      <c r="D306" s="1"/>
      <c r="E306" s="1"/>
      <c r="F306" s="1"/>
      <c r="G306" s="1"/>
      <c r="H306" s="1"/>
      <c r="I306" s="6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" customHeight="1">
      <c r="A307" s="1"/>
      <c r="B307" s="1"/>
      <c r="C307" s="1"/>
      <c r="D307" s="1"/>
      <c r="E307" s="1"/>
      <c r="F307" s="1"/>
      <c r="G307" s="1"/>
      <c r="H307" s="1"/>
      <c r="I307" s="66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" customHeight="1">
      <c r="A308" s="1"/>
      <c r="B308" s="1"/>
      <c r="C308" s="1"/>
      <c r="D308" s="1"/>
      <c r="E308" s="1"/>
      <c r="F308" s="1"/>
      <c r="G308" s="1"/>
      <c r="H308" s="1"/>
      <c r="I308" s="6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" customHeight="1">
      <c r="A309" s="1"/>
      <c r="B309" s="1"/>
      <c r="C309" s="1"/>
      <c r="D309" s="1"/>
      <c r="E309" s="1"/>
      <c r="F309" s="1"/>
      <c r="G309" s="1"/>
      <c r="H309" s="1"/>
      <c r="I309" s="66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" customHeight="1">
      <c r="A310" s="1"/>
      <c r="B310" s="1"/>
      <c r="C310" s="1"/>
      <c r="D310" s="1"/>
      <c r="E310" s="1"/>
      <c r="F310" s="1"/>
      <c r="G310" s="1"/>
      <c r="H310" s="1"/>
      <c r="I310" s="6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" customHeight="1">
      <c r="A311" s="1"/>
      <c r="B311" s="1"/>
      <c r="C311" s="1"/>
      <c r="D311" s="1"/>
      <c r="E311" s="1"/>
      <c r="F311" s="1"/>
      <c r="G311" s="1"/>
      <c r="H311" s="1"/>
      <c r="I311" s="66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" customHeight="1">
      <c r="A312" s="1"/>
      <c r="B312" s="1"/>
      <c r="C312" s="1"/>
      <c r="D312" s="1"/>
      <c r="E312" s="1"/>
      <c r="F312" s="1"/>
      <c r="G312" s="1"/>
      <c r="H312" s="1"/>
      <c r="I312" s="6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" customHeight="1">
      <c r="A313" s="1"/>
      <c r="B313" s="1"/>
      <c r="C313" s="1"/>
      <c r="D313" s="1"/>
      <c r="E313" s="1"/>
      <c r="F313" s="1"/>
      <c r="G313" s="1"/>
      <c r="H313" s="1"/>
      <c r="I313" s="66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" customHeight="1">
      <c r="A314" s="1"/>
      <c r="B314" s="1"/>
      <c r="C314" s="1"/>
      <c r="D314" s="1"/>
      <c r="E314" s="1"/>
      <c r="F314" s="1"/>
      <c r="G314" s="1"/>
      <c r="H314" s="1"/>
      <c r="I314" s="6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" customHeight="1">
      <c r="A315" s="1"/>
      <c r="B315" s="1"/>
      <c r="C315" s="1"/>
      <c r="D315" s="1"/>
      <c r="E315" s="1"/>
      <c r="F315" s="1"/>
      <c r="G315" s="1"/>
      <c r="H315" s="1"/>
      <c r="I315" s="66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" customHeight="1">
      <c r="A316" s="1"/>
      <c r="B316" s="1"/>
      <c r="C316" s="1"/>
      <c r="D316" s="1"/>
      <c r="E316" s="1"/>
      <c r="F316" s="1"/>
      <c r="G316" s="1"/>
      <c r="H316" s="1"/>
      <c r="I316" s="6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" customHeight="1">
      <c r="A317" s="1"/>
      <c r="B317" s="1"/>
      <c r="C317" s="1"/>
      <c r="D317" s="1"/>
      <c r="E317" s="1"/>
      <c r="F317" s="1"/>
      <c r="G317" s="1"/>
      <c r="H317" s="1"/>
      <c r="I317" s="66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" customHeight="1">
      <c r="A318" s="1"/>
      <c r="B318" s="1"/>
      <c r="C318" s="1"/>
      <c r="D318" s="1"/>
      <c r="E318" s="1"/>
      <c r="F318" s="1"/>
      <c r="G318" s="1"/>
      <c r="H318" s="1"/>
      <c r="I318" s="6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" customHeight="1">
      <c r="A319" s="1"/>
      <c r="B319" s="1"/>
      <c r="C319" s="1"/>
      <c r="D319" s="1"/>
      <c r="E319" s="1"/>
      <c r="F319" s="1"/>
      <c r="G319" s="1"/>
      <c r="H319" s="1"/>
      <c r="I319" s="66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" customHeight="1">
      <c r="A320" s="1"/>
      <c r="B320" s="1"/>
      <c r="C320" s="1"/>
      <c r="D320" s="1"/>
      <c r="E320" s="1"/>
      <c r="F320" s="1"/>
      <c r="G320" s="1"/>
      <c r="H320" s="1"/>
      <c r="I320" s="6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" customHeight="1">
      <c r="A321" s="1"/>
      <c r="B321" s="1"/>
      <c r="C321" s="1"/>
      <c r="D321" s="1"/>
      <c r="E321" s="1"/>
      <c r="F321" s="1"/>
      <c r="G321" s="1"/>
      <c r="H321" s="1"/>
      <c r="I321" s="66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" customHeight="1">
      <c r="A322" s="1"/>
      <c r="B322" s="1"/>
      <c r="C322" s="1"/>
      <c r="D322" s="1"/>
      <c r="E322" s="1"/>
      <c r="F322" s="1"/>
      <c r="G322" s="1"/>
      <c r="H322" s="1"/>
      <c r="I322" s="6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" customHeight="1">
      <c r="A323" s="1"/>
      <c r="B323" s="1"/>
      <c r="C323" s="1"/>
      <c r="D323" s="1"/>
      <c r="E323" s="1"/>
      <c r="F323" s="1"/>
      <c r="G323" s="1"/>
      <c r="H323" s="1"/>
      <c r="I323" s="66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" customHeight="1">
      <c r="A324" s="1"/>
      <c r="B324" s="1"/>
      <c r="C324" s="1"/>
      <c r="D324" s="1"/>
      <c r="E324" s="1"/>
      <c r="F324" s="1"/>
      <c r="G324" s="1"/>
      <c r="H324" s="1"/>
      <c r="I324" s="6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" customHeight="1">
      <c r="A325" s="1"/>
      <c r="B325" s="1"/>
      <c r="C325" s="1"/>
      <c r="D325" s="1"/>
      <c r="E325" s="1"/>
      <c r="F325" s="1"/>
      <c r="G325" s="1"/>
      <c r="H325" s="1"/>
      <c r="I325" s="66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" customHeight="1">
      <c r="A326" s="1"/>
      <c r="B326" s="1"/>
      <c r="C326" s="1"/>
      <c r="D326" s="1"/>
      <c r="E326" s="1"/>
      <c r="F326" s="1"/>
      <c r="G326" s="1"/>
      <c r="H326" s="1"/>
      <c r="I326" s="6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" customHeight="1">
      <c r="A327" s="1"/>
      <c r="B327" s="1"/>
      <c r="C327" s="1"/>
      <c r="D327" s="1"/>
      <c r="E327" s="1"/>
      <c r="F327" s="1"/>
      <c r="G327" s="1"/>
      <c r="H327" s="1"/>
      <c r="I327" s="66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" customHeight="1">
      <c r="A328" s="1"/>
      <c r="B328" s="1"/>
      <c r="C328" s="1"/>
      <c r="D328" s="1"/>
      <c r="E328" s="1"/>
      <c r="F328" s="1"/>
      <c r="G328" s="1"/>
      <c r="H328" s="1"/>
      <c r="I328" s="6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" customHeight="1">
      <c r="A329" s="1"/>
      <c r="B329" s="1"/>
      <c r="C329" s="1"/>
      <c r="D329" s="1"/>
      <c r="E329" s="1"/>
      <c r="F329" s="1"/>
      <c r="G329" s="1"/>
      <c r="H329" s="1"/>
      <c r="I329" s="66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" customHeight="1">
      <c r="A330" s="1"/>
      <c r="B330" s="1"/>
      <c r="C330" s="1"/>
      <c r="D330" s="1"/>
      <c r="E330" s="1"/>
      <c r="F330" s="1"/>
      <c r="G330" s="1"/>
      <c r="H330" s="1"/>
      <c r="I330" s="6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" customHeight="1">
      <c r="A331" s="1"/>
      <c r="B331" s="1"/>
      <c r="C331" s="1"/>
      <c r="D331" s="1"/>
      <c r="E331" s="1"/>
      <c r="F331" s="1"/>
      <c r="G331" s="1"/>
      <c r="H331" s="1"/>
      <c r="I331" s="66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" customHeight="1">
      <c r="A332" s="1"/>
      <c r="B332" s="1"/>
      <c r="C332" s="1"/>
      <c r="D332" s="1"/>
      <c r="E332" s="1"/>
      <c r="F332" s="1"/>
      <c r="G332" s="1"/>
      <c r="H332" s="1"/>
      <c r="I332" s="6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" customHeight="1">
      <c r="A333" s="1"/>
      <c r="B333" s="1"/>
      <c r="C333" s="1"/>
      <c r="D333" s="1"/>
      <c r="E333" s="1"/>
      <c r="F333" s="1"/>
      <c r="G333" s="1"/>
      <c r="H333" s="1"/>
      <c r="I333" s="66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" customHeight="1">
      <c r="A334" s="1"/>
      <c r="B334" s="1"/>
      <c r="C334" s="1"/>
      <c r="D334" s="1"/>
      <c r="E334" s="1"/>
      <c r="F334" s="1"/>
      <c r="G334" s="1"/>
      <c r="H334" s="1"/>
      <c r="I334" s="6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" customHeight="1">
      <c r="A335" s="1"/>
      <c r="B335" s="1"/>
      <c r="C335" s="1"/>
      <c r="D335" s="1"/>
      <c r="E335" s="1"/>
      <c r="F335" s="1"/>
      <c r="G335" s="1"/>
      <c r="H335" s="1"/>
      <c r="I335" s="66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" customHeight="1">
      <c r="A336" s="1"/>
      <c r="B336" s="1"/>
      <c r="C336" s="1"/>
      <c r="D336" s="1"/>
      <c r="E336" s="1"/>
      <c r="F336" s="1"/>
      <c r="G336" s="1"/>
      <c r="H336" s="1"/>
      <c r="I336" s="66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" customHeight="1">
      <c r="A337" s="1"/>
      <c r="B337" s="1"/>
      <c r="C337" s="1"/>
      <c r="D337" s="1"/>
      <c r="E337" s="1"/>
      <c r="F337" s="1"/>
      <c r="G337" s="1"/>
      <c r="H337" s="1"/>
      <c r="I337" s="66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" customHeight="1">
      <c r="A338" s="1"/>
      <c r="B338" s="1"/>
      <c r="C338" s="1"/>
      <c r="D338" s="1"/>
      <c r="E338" s="1"/>
      <c r="F338" s="1"/>
      <c r="G338" s="1"/>
      <c r="H338" s="1"/>
      <c r="I338" s="6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" customHeight="1">
      <c r="A339" s="1"/>
      <c r="B339" s="1"/>
      <c r="C339" s="1"/>
      <c r="D339" s="1"/>
      <c r="E339" s="1"/>
      <c r="F339" s="1"/>
      <c r="G339" s="1"/>
      <c r="H339" s="1"/>
      <c r="I339" s="66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" customHeight="1">
      <c r="A340" s="1"/>
      <c r="B340" s="1"/>
      <c r="C340" s="1"/>
      <c r="D340" s="1"/>
      <c r="E340" s="1"/>
      <c r="F340" s="1"/>
      <c r="G340" s="1"/>
      <c r="H340" s="1"/>
      <c r="I340" s="6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" customHeight="1">
      <c r="A341" s="1"/>
      <c r="B341" s="1"/>
      <c r="C341" s="1"/>
      <c r="D341" s="1"/>
      <c r="E341" s="1"/>
      <c r="F341" s="1"/>
      <c r="G341" s="1"/>
      <c r="H341" s="1"/>
      <c r="I341" s="66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" customHeight="1">
      <c r="A342" s="1"/>
      <c r="B342" s="1"/>
      <c r="C342" s="1"/>
      <c r="D342" s="1"/>
      <c r="E342" s="1"/>
      <c r="F342" s="1"/>
      <c r="G342" s="1"/>
      <c r="H342" s="1"/>
      <c r="I342" s="6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" customHeight="1">
      <c r="A343" s="1"/>
      <c r="B343" s="1"/>
      <c r="C343" s="1"/>
      <c r="D343" s="1"/>
      <c r="E343" s="1"/>
      <c r="F343" s="1"/>
      <c r="G343" s="1"/>
      <c r="H343" s="1"/>
      <c r="I343" s="66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" customHeight="1">
      <c r="A344" s="1"/>
      <c r="B344" s="1"/>
      <c r="C344" s="1"/>
      <c r="D344" s="1"/>
      <c r="E344" s="1"/>
      <c r="F344" s="1"/>
      <c r="G344" s="1"/>
      <c r="H344" s="1"/>
      <c r="I344" s="6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" customHeight="1">
      <c r="A345" s="1"/>
      <c r="B345" s="1"/>
      <c r="C345" s="1"/>
      <c r="D345" s="1"/>
      <c r="E345" s="1"/>
      <c r="F345" s="1"/>
      <c r="G345" s="1"/>
      <c r="H345" s="1"/>
      <c r="I345" s="66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" customHeight="1">
      <c r="A346" s="1"/>
      <c r="B346" s="1"/>
      <c r="C346" s="1"/>
      <c r="D346" s="1"/>
      <c r="E346" s="1"/>
      <c r="F346" s="1"/>
      <c r="G346" s="1"/>
      <c r="H346" s="1"/>
      <c r="I346" s="66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" customHeight="1">
      <c r="A347" s="1"/>
      <c r="B347" s="1"/>
      <c r="C347" s="1"/>
      <c r="D347" s="1"/>
      <c r="E347" s="1"/>
      <c r="F347" s="1"/>
      <c r="G347" s="1"/>
      <c r="H347" s="1"/>
      <c r="I347" s="66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" customHeight="1">
      <c r="A348" s="1"/>
      <c r="B348" s="1"/>
      <c r="C348" s="1"/>
      <c r="D348" s="1"/>
      <c r="E348" s="1"/>
      <c r="F348" s="1"/>
      <c r="G348" s="1"/>
      <c r="H348" s="1"/>
      <c r="I348" s="6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" customHeight="1">
      <c r="A349" s="1"/>
      <c r="B349" s="1"/>
      <c r="C349" s="1"/>
      <c r="D349" s="1"/>
      <c r="E349" s="1"/>
      <c r="F349" s="1"/>
      <c r="G349" s="1"/>
      <c r="H349" s="1"/>
      <c r="I349" s="6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" customHeight="1">
      <c r="A350" s="1"/>
      <c r="B350" s="1"/>
      <c r="C350" s="1"/>
      <c r="D350" s="1"/>
      <c r="E350" s="1"/>
      <c r="F350" s="1"/>
      <c r="G350" s="1"/>
      <c r="H350" s="1"/>
      <c r="I350" s="6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" customHeight="1">
      <c r="A351" s="1"/>
      <c r="B351" s="1"/>
      <c r="C351" s="1"/>
      <c r="D351" s="1"/>
      <c r="E351" s="1"/>
      <c r="F351" s="1"/>
      <c r="G351" s="1"/>
      <c r="H351" s="1"/>
      <c r="I351" s="6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" customHeight="1">
      <c r="A352" s="1"/>
      <c r="B352" s="1"/>
      <c r="C352" s="1"/>
      <c r="D352" s="1"/>
      <c r="E352" s="1"/>
      <c r="F352" s="1"/>
      <c r="G352" s="1"/>
      <c r="H352" s="1"/>
      <c r="I352" s="6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" customHeight="1">
      <c r="A353" s="1"/>
      <c r="B353" s="1"/>
      <c r="C353" s="1"/>
      <c r="D353" s="1"/>
      <c r="E353" s="1"/>
      <c r="F353" s="1"/>
      <c r="G353" s="1"/>
      <c r="H353" s="1"/>
      <c r="I353" s="6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" customHeight="1">
      <c r="A354" s="1"/>
      <c r="B354" s="1"/>
      <c r="C354" s="1"/>
      <c r="D354" s="1"/>
      <c r="E354" s="1"/>
      <c r="F354" s="1"/>
      <c r="G354" s="1"/>
      <c r="H354" s="1"/>
      <c r="I354" s="6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" customHeight="1">
      <c r="A355" s="1"/>
      <c r="B355" s="1"/>
      <c r="C355" s="1"/>
      <c r="D355" s="1"/>
      <c r="E355" s="1"/>
      <c r="F355" s="1"/>
      <c r="G355" s="1"/>
      <c r="H355" s="1"/>
      <c r="I355" s="6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" customHeight="1">
      <c r="A356" s="1"/>
      <c r="B356" s="1"/>
      <c r="C356" s="1"/>
      <c r="D356" s="1"/>
      <c r="E356" s="1"/>
      <c r="F356" s="1"/>
      <c r="G356" s="1"/>
      <c r="H356" s="1"/>
      <c r="I356" s="6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" customHeight="1">
      <c r="A357" s="1"/>
      <c r="B357" s="1"/>
      <c r="C357" s="1"/>
      <c r="D357" s="1"/>
      <c r="E357" s="1"/>
      <c r="F357" s="1"/>
      <c r="G357" s="1"/>
      <c r="H357" s="1"/>
      <c r="I357" s="6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" customHeight="1">
      <c r="A358" s="1"/>
      <c r="B358" s="1"/>
      <c r="C358" s="1"/>
      <c r="D358" s="1"/>
      <c r="E358" s="1"/>
      <c r="F358" s="1"/>
      <c r="G358" s="1"/>
      <c r="H358" s="1"/>
      <c r="I358" s="6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" customHeight="1">
      <c r="A359" s="1"/>
      <c r="B359" s="1"/>
      <c r="C359" s="1"/>
      <c r="D359" s="1"/>
      <c r="E359" s="1"/>
      <c r="F359" s="1"/>
      <c r="G359" s="1"/>
      <c r="H359" s="1"/>
      <c r="I359" s="6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" customHeight="1">
      <c r="A360" s="1"/>
      <c r="B360" s="1"/>
      <c r="C360" s="1"/>
      <c r="D360" s="1"/>
      <c r="E360" s="1"/>
      <c r="F360" s="1"/>
      <c r="G360" s="1"/>
      <c r="H360" s="1"/>
      <c r="I360" s="6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" customHeight="1">
      <c r="A361" s="1"/>
      <c r="B361" s="1"/>
      <c r="C361" s="1"/>
      <c r="D361" s="1"/>
      <c r="E361" s="1"/>
      <c r="F361" s="1"/>
      <c r="G361" s="1"/>
      <c r="H361" s="1"/>
      <c r="I361" s="6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" customHeight="1">
      <c r="A362" s="1"/>
      <c r="B362" s="1"/>
      <c r="C362" s="1"/>
      <c r="D362" s="1"/>
      <c r="E362" s="1"/>
      <c r="F362" s="1"/>
      <c r="G362" s="1"/>
      <c r="H362" s="1"/>
      <c r="I362" s="6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" customHeight="1">
      <c r="A363" s="1"/>
      <c r="B363" s="1"/>
      <c r="C363" s="1"/>
      <c r="D363" s="1"/>
      <c r="E363" s="1"/>
      <c r="F363" s="1"/>
      <c r="G363" s="1"/>
      <c r="H363" s="1"/>
      <c r="I363" s="6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" customHeight="1">
      <c r="A364" s="1"/>
      <c r="B364" s="1"/>
      <c r="C364" s="1"/>
      <c r="D364" s="1"/>
      <c r="E364" s="1"/>
      <c r="F364" s="1"/>
      <c r="G364" s="1"/>
      <c r="H364" s="1"/>
      <c r="I364" s="6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" customHeight="1">
      <c r="A365" s="1"/>
      <c r="B365" s="1"/>
      <c r="C365" s="1"/>
      <c r="D365" s="1"/>
      <c r="E365" s="1"/>
      <c r="F365" s="1"/>
      <c r="G365" s="1"/>
      <c r="H365" s="1"/>
      <c r="I365" s="6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" customHeight="1">
      <c r="A366" s="1"/>
      <c r="B366" s="1"/>
      <c r="C366" s="1"/>
      <c r="D366" s="1"/>
      <c r="E366" s="1"/>
      <c r="F366" s="1"/>
      <c r="G366" s="1"/>
      <c r="H366" s="1"/>
      <c r="I366" s="6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" customHeight="1">
      <c r="A367" s="1"/>
      <c r="B367" s="1"/>
      <c r="C367" s="1"/>
      <c r="D367" s="1"/>
      <c r="E367" s="1"/>
      <c r="F367" s="1"/>
      <c r="G367" s="1"/>
      <c r="H367" s="1"/>
      <c r="I367" s="6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" customHeight="1">
      <c r="A368" s="1"/>
      <c r="B368" s="1"/>
      <c r="C368" s="1"/>
      <c r="D368" s="1"/>
      <c r="E368" s="1"/>
      <c r="F368" s="1"/>
      <c r="G368" s="1"/>
      <c r="H368" s="1"/>
      <c r="I368" s="6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" customHeight="1">
      <c r="A369" s="1"/>
      <c r="B369" s="1"/>
      <c r="C369" s="1"/>
      <c r="D369" s="1"/>
      <c r="E369" s="1"/>
      <c r="F369" s="1"/>
      <c r="G369" s="1"/>
      <c r="H369" s="1"/>
      <c r="I369" s="6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" customHeight="1">
      <c r="A370" s="1"/>
      <c r="B370" s="1"/>
      <c r="C370" s="1"/>
      <c r="D370" s="1"/>
      <c r="E370" s="1"/>
      <c r="F370" s="1"/>
      <c r="G370" s="1"/>
      <c r="H370" s="1"/>
      <c r="I370" s="6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" customHeight="1">
      <c r="A371" s="1"/>
      <c r="B371" s="1"/>
      <c r="C371" s="1"/>
      <c r="D371" s="1"/>
      <c r="E371" s="1"/>
      <c r="F371" s="1"/>
      <c r="G371" s="1"/>
      <c r="H371" s="1"/>
      <c r="I371" s="6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" customHeight="1">
      <c r="A372" s="1"/>
      <c r="B372" s="1"/>
      <c r="C372" s="1"/>
      <c r="D372" s="1"/>
      <c r="E372" s="1"/>
      <c r="F372" s="1"/>
      <c r="G372" s="1"/>
      <c r="H372" s="1"/>
      <c r="I372" s="6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" customHeight="1">
      <c r="A373" s="1"/>
      <c r="B373" s="1"/>
      <c r="C373" s="1"/>
      <c r="D373" s="1"/>
      <c r="E373" s="1"/>
      <c r="F373" s="1"/>
      <c r="G373" s="1"/>
      <c r="H373" s="1"/>
      <c r="I373" s="6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" customHeight="1">
      <c r="A374" s="1"/>
      <c r="B374" s="1"/>
      <c r="C374" s="1"/>
      <c r="D374" s="1"/>
      <c r="E374" s="1"/>
      <c r="F374" s="1"/>
      <c r="G374" s="1"/>
      <c r="H374" s="1"/>
      <c r="I374" s="6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" customHeight="1">
      <c r="A375" s="1"/>
      <c r="B375" s="1"/>
      <c r="C375" s="1"/>
      <c r="D375" s="1"/>
      <c r="E375" s="1"/>
      <c r="F375" s="1"/>
      <c r="G375" s="1"/>
      <c r="H375" s="1"/>
      <c r="I375" s="6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" customHeight="1">
      <c r="A376" s="1"/>
      <c r="B376" s="1"/>
      <c r="C376" s="1"/>
      <c r="D376" s="1"/>
      <c r="E376" s="1"/>
      <c r="F376" s="1"/>
      <c r="G376" s="1"/>
      <c r="H376" s="1"/>
      <c r="I376" s="6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" customHeight="1">
      <c r="A377" s="1"/>
      <c r="B377" s="1"/>
      <c r="C377" s="1"/>
      <c r="D377" s="1"/>
      <c r="E377" s="1"/>
      <c r="F377" s="1"/>
      <c r="G377" s="1"/>
      <c r="H377" s="1"/>
      <c r="I377" s="6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" customHeight="1">
      <c r="A378" s="1"/>
      <c r="B378" s="1"/>
      <c r="C378" s="1"/>
      <c r="D378" s="1"/>
      <c r="E378" s="1"/>
      <c r="F378" s="1"/>
      <c r="G378" s="1"/>
      <c r="H378" s="1"/>
      <c r="I378" s="6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" customHeight="1">
      <c r="A379" s="1"/>
      <c r="B379" s="1"/>
      <c r="C379" s="1"/>
      <c r="D379" s="1"/>
      <c r="E379" s="1"/>
      <c r="F379" s="1"/>
      <c r="G379" s="1"/>
      <c r="H379" s="1"/>
      <c r="I379" s="66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" customHeight="1">
      <c r="A380" s="1"/>
      <c r="B380" s="1"/>
      <c r="C380" s="1"/>
      <c r="D380" s="1"/>
      <c r="E380" s="1"/>
      <c r="F380" s="1"/>
      <c r="G380" s="1"/>
      <c r="H380" s="1"/>
      <c r="I380" s="6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" customHeight="1">
      <c r="A381" s="1"/>
      <c r="B381" s="1"/>
      <c r="C381" s="1"/>
      <c r="D381" s="1"/>
      <c r="E381" s="1"/>
      <c r="F381" s="1"/>
      <c r="G381" s="1"/>
      <c r="H381" s="1"/>
      <c r="I381" s="66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" customHeight="1">
      <c r="A382" s="1"/>
      <c r="B382" s="1"/>
      <c r="C382" s="1"/>
      <c r="D382" s="1"/>
      <c r="E382" s="1"/>
      <c r="F382" s="1"/>
      <c r="G382" s="1"/>
      <c r="H382" s="1"/>
      <c r="I382" s="6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" customHeight="1">
      <c r="A383" s="1"/>
      <c r="B383" s="1"/>
      <c r="C383" s="1"/>
      <c r="D383" s="1"/>
      <c r="E383" s="1"/>
      <c r="F383" s="1"/>
      <c r="G383" s="1"/>
      <c r="H383" s="1"/>
      <c r="I383" s="66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" customHeight="1">
      <c r="A384" s="1"/>
      <c r="B384" s="1"/>
      <c r="C384" s="1"/>
      <c r="D384" s="1"/>
      <c r="E384" s="1"/>
      <c r="F384" s="1"/>
      <c r="G384" s="1"/>
      <c r="H384" s="1"/>
      <c r="I384" s="6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" customHeight="1">
      <c r="A385" s="1"/>
      <c r="B385" s="1"/>
      <c r="C385" s="1"/>
      <c r="D385" s="1"/>
      <c r="E385" s="1"/>
      <c r="F385" s="1"/>
      <c r="G385" s="1"/>
      <c r="H385" s="1"/>
      <c r="I385" s="66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" customHeight="1">
      <c r="A386" s="1"/>
      <c r="B386" s="1"/>
      <c r="C386" s="1"/>
      <c r="D386" s="1"/>
      <c r="E386" s="1"/>
      <c r="F386" s="1"/>
      <c r="G386" s="1"/>
      <c r="H386" s="1"/>
      <c r="I386" s="6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" customHeight="1">
      <c r="A387" s="1"/>
      <c r="B387" s="1"/>
      <c r="C387" s="1"/>
      <c r="D387" s="1"/>
      <c r="E387" s="1"/>
      <c r="F387" s="1"/>
      <c r="G387" s="1"/>
      <c r="H387" s="1"/>
      <c r="I387" s="66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" customHeight="1">
      <c r="A388" s="1"/>
      <c r="B388" s="1"/>
      <c r="C388" s="1"/>
      <c r="D388" s="1"/>
      <c r="E388" s="1"/>
      <c r="F388" s="1"/>
      <c r="G388" s="1"/>
      <c r="H388" s="1"/>
      <c r="I388" s="66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" customHeight="1">
      <c r="A389" s="1"/>
      <c r="B389" s="1"/>
      <c r="C389" s="1"/>
      <c r="D389" s="1"/>
      <c r="E389" s="1"/>
      <c r="F389" s="1"/>
      <c r="G389" s="1"/>
      <c r="H389" s="1"/>
      <c r="I389" s="66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" customHeight="1">
      <c r="A390" s="1"/>
      <c r="B390" s="1"/>
      <c r="C390" s="1"/>
      <c r="D390" s="1"/>
      <c r="E390" s="1"/>
      <c r="F390" s="1"/>
      <c r="G390" s="1"/>
      <c r="H390" s="1"/>
      <c r="I390" s="66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" customHeight="1">
      <c r="A391" s="1"/>
      <c r="B391" s="1"/>
      <c r="C391" s="1"/>
      <c r="D391" s="1"/>
      <c r="E391" s="1"/>
      <c r="F391" s="1"/>
      <c r="G391" s="1"/>
      <c r="H391" s="1"/>
      <c r="I391" s="66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" customHeight="1">
      <c r="A392" s="1"/>
      <c r="B392" s="1"/>
      <c r="C392" s="1"/>
      <c r="D392" s="1"/>
      <c r="E392" s="1"/>
      <c r="F392" s="1"/>
      <c r="G392" s="1"/>
      <c r="H392" s="1"/>
      <c r="I392" s="66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" customHeight="1">
      <c r="A393" s="1"/>
      <c r="B393" s="1"/>
      <c r="C393" s="1"/>
      <c r="D393" s="1"/>
      <c r="E393" s="1"/>
      <c r="F393" s="1"/>
      <c r="G393" s="1"/>
      <c r="H393" s="1"/>
      <c r="I393" s="66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" customHeight="1">
      <c r="A394" s="1"/>
      <c r="B394" s="1"/>
      <c r="C394" s="1"/>
      <c r="D394" s="1"/>
      <c r="E394" s="1"/>
      <c r="F394" s="1"/>
      <c r="G394" s="1"/>
      <c r="H394" s="1"/>
      <c r="I394" s="66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" customHeight="1">
      <c r="A395" s="1"/>
      <c r="B395" s="1"/>
      <c r="C395" s="1"/>
      <c r="D395" s="1"/>
      <c r="E395" s="1"/>
      <c r="F395" s="1"/>
      <c r="G395" s="1"/>
      <c r="H395" s="1"/>
      <c r="I395" s="66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" customHeight="1">
      <c r="A396" s="1"/>
      <c r="B396" s="1"/>
      <c r="C396" s="1"/>
      <c r="D396" s="1"/>
      <c r="E396" s="1"/>
      <c r="F396" s="1"/>
      <c r="G396" s="1"/>
      <c r="H396" s="1"/>
      <c r="I396" s="66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" customHeight="1">
      <c r="A397" s="1"/>
      <c r="B397" s="1"/>
      <c r="C397" s="1"/>
      <c r="D397" s="1"/>
      <c r="E397" s="1"/>
      <c r="F397" s="1"/>
      <c r="G397" s="1"/>
      <c r="H397" s="1"/>
      <c r="I397" s="66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" customHeight="1">
      <c r="A398" s="1"/>
      <c r="B398" s="1"/>
      <c r="C398" s="1"/>
      <c r="D398" s="1"/>
      <c r="E398" s="1"/>
      <c r="F398" s="1"/>
      <c r="G398" s="1"/>
      <c r="H398" s="1"/>
      <c r="I398" s="66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" customHeight="1">
      <c r="A399" s="1"/>
      <c r="B399" s="1"/>
      <c r="C399" s="1"/>
      <c r="D399" s="1"/>
      <c r="E399" s="1"/>
      <c r="F399" s="1"/>
      <c r="G399" s="1"/>
      <c r="H399" s="1"/>
      <c r="I399" s="66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" customHeight="1">
      <c r="A400" s="1"/>
      <c r="B400" s="1"/>
      <c r="C400" s="1"/>
      <c r="D400" s="1"/>
      <c r="E400" s="1"/>
      <c r="F400" s="1"/>
      <c r="G400" s="1"/>
      <c r="H400" s="1"/>
      <c r="I400" s="66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" customHeight="1">
      <c r="A401" s="1"/>
      <c r="B401" s="1"/>
      <c r="C401" s="1"/>
      <c r="D401" s="1"/>
      <c r="E401" s="1"/>
      <c r="F401" s="1"/>
      <c r="G401" s="1"/>
      <c r="H401" s="1"/>
      <c r="I401" s="66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" customHeight="1">
      <c r="A402" s="1"/>
      <c r="B402" s="1"/>
      <c r="C402" s="1"/>
      <c r="D402" s="1"/>
      <c r="E402" s="1"/>
      <c r="F402" s="1"/>
      <c r="G402" s="1"/>
      <c r="H402" s="1"/>
      <c r="I402" s="66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" customHeight="1">
      <c r="A403" s="1"/>
      <c r="B403" s="1"/>
      <c r="C403" s="1"/>
      <c r="D403" s="1"/>
      <c r="E403" s="1"/>
      <c r="F403" s="1"/>
      <c r="G403" s="1"/>
      <c r="H403" s="1"/>
      <c r="I403" s="66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" customHeight="1">
      <c r="A404" s="1"/>
      <c r="B404" s="1"/>
      <c r="C404" s="1"/>
      <c r="D404" s="1"/>
      <c r="E404" s="1"/>
      <c r="F404" s="1"/>
      <c r="G404" s="1"/>
      <c r="H404" s="1"/>
      <c r="I404" s="66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" customHeight="1">
      <c r="A405" s="1"/>
      <c r="B405" s="1"/>
      <c r="C405" s="1"/>
      <c r="D405" s="1"/>
      <c r="E405" s="1"/>
      <c r="F405" s="1"/>
      <c r="G405" s="1"/>
      <c r="H405" s="1"/>
      <c r="I405" s="66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" customHeight="1">
      <c r="A406" s="1"/>
      <c r="B406" s="1"/>
      <c r="C406" s="1"/>
      <c r="D406" s="1"/>
      <c r="E406" s="1"/>
      <c r="F406" s="1"/>
      <c r="G406" s="1"/>
      <c r="H406" s="1"/>
      <c r="I406" s="66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" customHeight="1">
      <c r="A407" s="1"/>
      <c r="B407" s="1"/>
      <c r="C407" s="1"/>
      <c r="D407" s="1"/>
      <c r="E407" s="1"/>
      <c r="F407" s="1"/>
      <c r="G407" s="1"/>
      <c r="H407" s="1"/>
      <c r="I407" s="66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" customHeight="1">
      <c r="A408" s="1"/>
      <c r="B408" s="1"/>
      <c r="C408" s="1"/>
      <c r="D408" s="1"/>
      <c r="E408" s="1"/>
      <c r="F408" s="1"/>
      <c r="G408" s="1"/>
      <c r="H408" s="1"/>
      <c r="I408" s="66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" customHeight="1">
      <c r="A409" s="1"/>
      <c r="B409" s="1"/>
      <c r="C409" s="1"/>
      <c r="D409" s="1"/>
      <c r="E409" s="1"/>
      <c r="F409" s="1"/>
      <c r="G409" s="1"/>
      <c r="H409" s="1"/>
      <c r="I409" s="66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" customHeight="1">
      <c r="A410" s="1"/>
      <c r="B410" s="1"/>
      <c r="C410" s="1"/>
      <c r="D410" s="1"/>
      <c r="E410" s="1"/>
      <c r="F410" s="1"/>
      <c r="G410" s="1"/>
      <c r="H410" s="1"/>
      <c r="I410" s="66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" customHeight="1">
      <c r="A411" s="1"/>
      <c r="B411" s="1"/>
      <c r="C411" s="1"/>
      <c r="D411" s="1"/>
      <c r="E411" s="1"/>
      <c r="F411" s="1"/>
      <c r="G411" s="1"/>
      <c r="H411" s="1"/>
      <c r="I411" s="66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" customHeight="1">
      <c r="A412" s="1"/>
      <c r="B412" s="1"/>
      <c r="C412" s="1"/>
      <c r="D412" s="1"/>
      <c r="E412" s="1"/>
      <c r="F412" s="1"/>
      <c r="G412" s="1"/>
      <c r="H412" s="1"/>
      <c r="I412" s="66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" customHeight="1">
      <c r="A413" s="1"/>
      <c r="B413" s="1"/>
      <c r="C413" s="1"/>
      <c r="D413" s="1"/>
      <c r="E413" s="1"/>
      <c r="F413" s="1"/>
      <c r="G413" s="1"/>
      <c r="H413" s="1"/>
      <c r="I413" s="66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" customHeight="1">
      <c r="A414" s="1"/>
      <c r="B414" s="1"/>
      <c r="C414" s="1"/>
      <c r="D414" s="1"/>
      <c r="E414" s="1"/>
      <c r="F414" s="1"/>
      <c r="G414" s="1"/>
      <c r="H414" s="1"/>
      <c r="I414" s="66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" customHeight="1">
      <c r="A415" s="1"/>
      <c r="B415" s="1"/>
      <c r="C415" s="1"/>
      <c r="D415" s="1"/>
      <c r="E415" s="1"/>
      <c r="F415" s="1"/>
      <c r="G415" s="1"/>
      <c r="H415" s="1"/>
      <c r="I415" s="66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" customHeight="1">
      <c r="A416" s="1"/>
      <c r="B416" s="1"/>
      <c r="C416" s="1"/>
      <c r="D416" s="1"/>
      <c r="E416" s="1"/>
      <c r="F416" s="1"/>
      <c r="G416" s="1"/>
      <c r="H416" s="1"/>
      <c r="I416" s="66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" customHeight="1">
      <c r="A417" s="1"/>
      <c r="B417" s="1"/>
      <c r="C417" s="1"/>
      <c r="D417" s="1"/>
      <c r="E417" s="1"/>
      <c r="F417" s="1"/>
      <c r="G417" s="1"/>
      <c r="H417" s="1"/>
      <c r="I417" s="66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" customHeight="1">
      <c r="A418" s="1"/>
      <c r="B418" s="1"/>
      <c r="C418" s="1"/>
      <c r="D418" s="1"/>
      <c r="E418" s="1"/>
      <c r="F418" s="1"/>
      <c r="G418" s="1"/>
      <c r="H418" s="1"/>
      <c r="I418" s="66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" customHeight="1">
      <c r="A419" s="1"/>
      <c r="B419" s="1"/>
      <c r="C419" s="1"/>
      <c r="D419" s="1"/>
      <c r="E419" s="1"/>
      <c r="F419" s="1"/>
      <c r="G419" s="1"/>
      <c r="H419" s="1"/>
      <c r="I419" s="66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" customHeight="1">
      <c r="A420" s="1"/>
      <c r="B420" s="1"/>
      <c r="C420" s="1"/>
      <c r="D420" s="1"/>
      <c r="E420" s="1"/>
      <c r="F420" s="1"/>
      <c r="G420" s="1"/>
      <c r="H420" s="1"/>
      <c r="I420" s="66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" customHeight="1">
      <c r="A421" s="1"/>
      <c r="B421" s="1"/>
      <c r="C421" s="1"/>
      <c r="D421" s="1"/>
      <c r="E421" s="1"/>
      <c r="F421" s="1"/>
      <c r="G421" s="1"/>
      <c r="H421" s="1"/>
      <c r="I421" s="66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" customHeight="1">
      <c r="A422" s="1"/>
      <c r="B422" s="1"/>
      <c r="C422" s="1"/>
      <c r="D422" s="1"/>
      <c r="E422" s="1"/>
      <c r="F422" s="1"/>
      <c r="G422" s="1"/>
      <c r="H422" s="1"/>
      <c r="I422" s="66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" customHeight="1">
      <c r="A423" s="1"/>
      <c r="B423" s="1"/>
      <c r="C423" s="1"/>
      <c r="D423" s="1"/>
      <c r="E423" s="1"/>
      <c r="F423" s="1"/>
      <c r="G423" s="1"/>
      <c r="H423" s="1"/>
      <c r="I423" s="66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" customHeight="1">
      <c r="A424" s="1"/>
      <c r="B424" s="1"/>
      <c r="C424" s="1"/>
      <c r="D424" s="1"/>
      <c r="E424" s="1"/>
      <c r="F424" s="1"/>
      <c r="G424" s="1"/>
      <c r="H424" s="1"/>
      <c r="I424" s="66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" customHeight="1">
      <c r="A425" s="1"/>
      <c r="B425" s="1"/>
      <c r="C425" s="1"/>
      <c r="D425" s="1"/>
      <c r="E425" s="1"/>
      <c r="F425" s="1"/>
      <c r="G425" s="1"/>
      <c r="H425" s="1"/>
      <c r="I425" s="66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" customHeight="1">
      <c r="A426" s="1"/>
      <c r="B426" s="1"/>
      <c r="C426" s="1"/>
      <c r="D426" s="1"/>
      <c r="E426" s="1"/>
      <c r="F426" s="1"/>
      <c r="G426" s="1"/>
      <c r="H426" s="1"/>
      <c r="I426" s="66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" customHeight="1">
      <c r="A427" s="1"/>
      <c r="B427" s="1"/>
      <c r="C427" s="1"/>
      <c r="D427" s="1"/>
      <c r="E427" s="1"/>
      <c r="F427" s="1"/>
      <c r="G427" s="1"/>
      <c r="H427" s="1"/>
      <c r="I427" s="66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" customHeight="1">
      <c r="A428" s="1"/>
      <c r="B428" s="1"/>
      <c r="C428" s="1"/>
      <c r="D428" s="1"/>
      <c r="E428" s="1"/>
      <c r="F428" s="1"/>
      <c r="G428" s="1"/>
      <c r="H428" s="1"/>
      <c r="I428" s="66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" customHeight="1">
      <c r="A429" s="1"/>
      <c r="B429" s="1"/>
      <c r="C429" s="1"/>
      <c r="D429" s="1"/>
      <c r="E429" s="1"/>
      <c r="F429" s="1"/>
      <c r="G429" s="1"/>
      <c r="H429" s="1"/>
      <c r="I429" s="66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" customHeight="1">
      <c r="A430" s="1"/>
      <c r="B430" s="1"/>
      <c r="C430" s="1"/>
      <c r="D430" s="1"/>
      <c r="E430" s="1"/>
      <c r="F430" s="1"/>
      <c r="G430" s="1"/>
      <c r="H430" s="1"/>
      <c r="I430" s="66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" customHeight="1">
      <c r="A431" s="1"/>
      <c r="B431" s="1"/>
      <c r="C431" s="1"/>
      <c r="D431" s="1"/>
      <c r="E431" s="1"/>
      <c r="F431" s="1"/>
      <c r="G431" s="1"/>
      <c r="H431" s="1"/>
      <c r="I431" s="66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" customHeight="1">
      <c r="A432" s="1"/>
      <c r="B432" s="1"/>
      <c r="C432" s="1"/>
      <c r="D432" s="1"/>
      <c r="E432" s="1"/>
      <c r="F432" s="1"/>
      <c r="G432" s="1"/>
      <c r="H432" s="1"/>
      <c r="I432" s="66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" customHeight="1">
      <c r="A433" s="1"/>
      <c r="B433" s="1"/>
      <c r="C433" s="1"/>
      <c r="D433" s="1"/>
      <c r="E433" s="1"/>
      <c r="F433" s="1"/>
      <c r="G433" s="1"/>
      <c r="H433" s="1"/>
      <c r="I433" s="66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" customHeight="1">
      <c r="A434" s="1"/>
      <c r="B434" s="1"/>
      <c r="C434" s="1"/>
      <c r="D434" s="1"/>
      <c r="E434" s="1"/>
      <c r="F434" s="1"/>
      <c r="G434" s="1"/>
      <c r="H434" s="1"/>
      <c r="I434" s="66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" customHeight="1">
      <c r="A435" s="1"/>
      <c r="B435" s="1"/>
      <c r="C435" s="1"/>
      <c r="D435" s="1"/>
      <c r="E435" s="1"/>
      <c r="F435" s="1"/>
      <c r="G435" s="1"/>
      <c r="H435" s="1"/>
      <c r="I435" s="66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" customHeight="1">
      <c r="A436" s="1"/>
      <c r="B436" s="1"/>
      <c r="C436" s="1"/>
      <c r="D436" s="1"/>
      <c r="E436" s="1"/>
      <c r="F436" s="1"/>
      <c r="G436" s="1"/>
      <c r="H436" s="1"/>
      <c r="I436" s="66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" customHeight="1">
      <c r="A437" s="1"/>
      <c r="B437" s="1"/>
      <c r="C437" s="1"/>
      <c r="D437" s="1"/>
      <c r="E437" s="1"/>
      <c r="F437" s="1"/>
      <c r="G437" s="1"/>
      <c r="H437" s="1"/>
      <c r="I437" s="66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" customHeight="1">
      <c r="A438" s="1"/>
      <c r="B438" s="1"/>
      <c r="C438" s="1"/>
      <c r="D438" s="1"/>
      <c r="E438" s="1"/>
      <c r="F438" s="1"/>
      <c r="G438" s="1"/>
      <c r="H438" s="1"/>
      <c r="I438" s="66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" customHeight="1">
      <c r="A439" s="1"/>
      <c r="B439" s="1"/>
      <c r="C439" s="1"/>
      <c r="D439" s="1"/>
      <c r="E439" s="1"/>
      <c r="F439" s="1"/>
      <c r="G439" s="1"/>
      <c r="H439" s="1"/>
      <c r="I439" s="66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" customHeight="1">
      <c r="A440" s="1"/>
      <c r="B440" s="1"/>
      <c r="C440" s="1"/>
      <c r="D440" s="1"/>
      <c r="E440" s="1"/>
      <c r="F440" s="1"/>
      <c r="G440" s="1"/>
      <c r="H440" s="1"/>
      <c r="I440" s="66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" customHeight="1">
      <c r="A441" s="1"/>
      <c r="B441" s="1"/>
      <c r="C441" s="1"/>
      <c r="D441" s="1"/>
      <c r="E441" s="1"/>
      <c r="F441" s="1"/>
      <c r="G441" s="1"/>
      <c r="H441" s="1"/>
      <c r="I441" s="66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" customHeight="1">
      <c r="A442" s="1"/>
      <c r="B442" s="1"/>
      <c r="C442" s="1"/>
      <c r="D442" s="1"/>
      <c r="E442" s="1"/>
      <c r="F442" s="1"/>
      <c r="G442" s="1"/>
      <c r="H442" s="1"/>
      <c r="I442" s="66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" customHeight="1">
      <c r="A443" s="1"/>
      <c r="B443" s="1"/>
      <c r="C443" s="1"/>
      <c r="D443" s="1"/>
      <c r="E443" s="1"/>
      <c r="F443" s="1"/>
      <c r="G443" s="1"/>
      <c r="H443" s="1"/>
      <c r="I443" s="66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" customHeight="1">
      <c r="A444" s="1"/>
      <c r="B444" s="1"/>
      <c r="C444" s="1"/>
      <c r="D444" s="1"/>
      <c r="E444" s="1"/>
      <c r="F444" s="1"/>
      <c r="G444" s="1"/>
      <c r="H444" s="1"/>
      <c r="I444" s="66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" customHeight="1">
      <c r="A445" s="1"/>
      <c r="B445" s="1"/>
      <c r="C445" s="1"/>
      <c r="D445" s="1"/>
      <c r="E445" s="1"/>
      <c r="F445" s="1"/>
      <c r="G445" s="1"/>
      <c r="H445" s="1"/>
      <c r="I445" s="66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" customHeight="1">
      <c r="A446" s="1"/>
      <c r="B446" s="1"/>
      <c r="C446" s="1"/>
      <c r="D446" s="1"/>
      <c r="E446" s="1"/>
      <c r="F446" s="1"/>
      <c r="G446" s="1"/>
      <c r="H446" s="1"/>
      <c r="I446" s="66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" customHeight="1">
      <c r="A447" s="1"/>
      <c r="B447" s="1"/>
      <c r="C447" s="1"/>
      <c r="D447" s="1"/>
      <c r="E447" s="1"/>
      <c r="F447" s="1"/>
      <c r="G447" s="1"/>
      <c r="H447" s="1"/>
      <c r="I447" s="66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" customHeight="1">
      <c r="A448" s="1"/>
      <c r="B448" s="1"/>
      <c r="C448" s="1"/>
      <c r="D448" s="1"/>
      <c r="E448" s="1"/>
      <c r="F448" s="1"/>
      <c r="G448" s="1"/>
      <c r="H448" s="1"/>
      <c r="I448" s="66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" customHeight="1">
      <c r="A449" s="1"/>
      <c r="B449" s="1"/>
      <c r="C449" s="1"/>
      <c r="D449" s="1"/>
      <c r="E449" s="1"/>
      <c r="F449" s="1"/>
      <c r="G449" s="1"/>
      <c r="H449" s="1"/>
      <c r="I449" s="66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" customHeight="1">
      <c r="A450" s="1"/>
      <c r="B450" s="1"/>
      <c r="C450" s="1"/>
      <c r="D450" s="1"/>
      <c r="E450" s="1"/>
      <c r="F450" s="1"/>
      <c r="G450" s="1"/>
      <c r="H450" s="1"/>
      <c r="I450" s="66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" customHeight="1">
      <c r="A451" s="1"/>
      <c r="B451" s="1"/>
      <c r="C451" s="1"/>
      <c r="D451" s="1"/>
      <c r="E451" s="1"/>
      <c r="F451" s="1"/>
      <c r="G451" s="1"/>
      <c r="H451" s="1"/>
      <c r="I451" s="66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" customHeight="1">
      <c r="A452" s="1"/>
      <c r="B452" s="1"/>
      <c r="C452" s="1"/>
      <c r="D452" s="1"/>
      <c r="E452" s="1"/>
      <c r="F452" s="1"/>
      <c r="G452" s="1"/>
      <c r="H452" s="1"/>
      <c r="I452" s="66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" customHeight="1">
      <c r="A453" s="1"/>
      <c r="B453" s="1"/>
      <c r="C453" s="1"/>
      <c r="D453" s="1"/>
      <c r="E453" s="1"/>
      <c r="F453" s="1"/>
      <c r="G453" s="1"/>
      <c r="H453" s="1"/>
      <c r="I453" s="66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" customHeight="1">
      <c r="A454" s="1"/>
      <c r="B454" s="1"/>
      <c r="C454" s="1"/>
      <c r="D454" s="1"/>
      <c r="E454" s="1"/>
      <c r="F454" s="1"/>
      <c r="G454" s="1"/>
      <c r="H454" s="1"/>
      <c r="I454" s="66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" customHeight="1">
      <c r="A455" s="1"/>
      <c r="B455" s="1"/>
      <c r="C455" s="1"/>
      <c r="D455" s="1"/>
      <c r="E455" s="1"/>
      <c r="F455" s="1"/>
      <c r="G455" s="1"/>
      <c r="H455" s="1"/>
      <c r="I455" s="66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" customHeight="1">
      <c r="A456" s="1"/>
      <c r="B456" s="1"/>
      <c r="C456" s="1"/>
      <c r="D456" s="1"/>
      <c r="E456" s="1"/>
      <c r="F456" s="1"/>
      <c r="G456" s="1"/>
      <c r="H456" s="1"/>
      <c r="I456" s="66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" customHeight="1">
      <c r="A457" s="1"/>
      <c r="B457" s="1"/>
      <c r="C457" s="1"/>
      <c r="D457" s="1"/>
      <c r="E457" s="1"/>
      <c r="F457" s="1"/>
      <c r="G457" s="1"/>
      <c r="H457" s="1"/>
      <c r="I457" s="66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" customHeight="1">
      <c r="A458" s="1"/>
      <c r="B458" s="1"/>
      <c r="C458" s="1"/>
      <c r="D458" s="1"/>
      <c r="E458" s="1"/>
      <c r="F458" s="1"/>
      <c r="G458" s="1"/>
      <c r="H458" s="1"/>
      <c r="I458" s="66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" customHeight="1">
      <c r="A459" s="1"/>
      <c r="B459" s="1"/>
      <c r="C459" s="1"/>
      <c r="D459" s="1"/>
      <c r="E459" s="1"/>
      <c r="F459" s="1"/>
      <c r="G459" s="1"/>
      <c r="H459" s="1"/>
      <c r="I459" s="66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" customHeight="1">
      <c r="A460" s="1"/>
      <c r="B460" s="1"/>
      <c r="C460" s="1"/>
      <c r="D460" s="1"/>
      <c r="E460" s="1"/>
      <c r="F460" s="1"/>
      <c r="G460" s="1"/>
      <c r="H460" s="1"/>
      <c r="I460" s="66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" customHeight="1">
      <c r="A461" s="1"/>
      <c r="B461" s="1"/>
      <c r="C461" s="1"/>
      <c r="D461" s="1"/>
      <c r="E461" s="1"/>
      <c r="F461" s="1"/>
      <c r="G461" s="1"/>
      <c r="H461" s="1"/>
      <c r="I461" s="66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" customHeight="1">
      <c r="A462" s="1"/>
      <c r="B462" s="1"/>
      <c r="C462" s="1"/>
      <c r="D462" s="1"/>
      <c r="E462" s="1"/>
      <c r="F462" s="1"/>
      <c r="G462" s="1"/>
      <c r="H462" s="1"/>
      <c r="I462" s="66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" customHeight="1">
      <c r="A463" s="1"/>
      <c r="B463" s="1"/>
      <c r="C463" s="1"/>
      <c r="D463" s="1"/>
      <c r="E463" s="1"/>
      <c r="F463" s="1"/>
      <c r="G463" s="1"/>
      <c r="H463" s="1"/>
      <c r="I463" s="66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" customHeight="1">
      <c r="A464" s="1"/>
      <c r="B464" s="1"/>
      <c r="C464" s="1"/>
      <c r="D464" s="1"/>
      <c r="E464" s="1"/>
      <c r="F464" s="1"/>
      <c r="G464" s="1"/>
      <c r="H464" s="1"/>
      <c r="I464" s="66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" customHeight="1">
      <c r="A465" s="1"/>
      <c r="B465" s="1"/>
      <c r="C465" s="1"/>
      <c r="D465" s="1"/>
      <c r="E465" s="1"/>
      <c r="F465" s="1"/>
      <c r="G465" s="1"/>
      <c r="H465" s="1"/>
      <c r="I465" s="66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" customHeight="1">
      <c r="A466" s="1"/>
      <c r="B466" s="1"/>
      <c r="C466" s="1"/>
      <c r="D466" s="1"/>
      <c r="E466" s="1"/>
      <c r="F466" s="1"/>
      <c r="G466" s="1"/>
      <c r="H466" s="1"/>
      <c r="I466" s="66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" customHeight="1">
      <c r="A467" s="1"/>
      <c r="B467" s="1"/>
      <c r="C467" s="1"/>
      <c r="D467" s="1"/>
      <c r="E467" s="1"/>
      <c r="F467" s="1"/>
      <c r="G467" s="1"/>
      <c r="H467" s="1"/>
      <c r="I467" s="66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" customHeight="1">
      <c r="A468" s="1"/>
      <c r="B468" s="1"/>
      <c r="C468" s="1"/>
      <c r="D468" s="1"/>
      <c r="E468" s="1"/>
      <c r="F468" s="1"/>
      <c r="G468" s="1"/>
      <c r="H468" s="1"/>
      <c r="I468" s="66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" customHeight="1">
      <c r="A469" s="1"/>
      <c r="B469" s="1"/>
      <c r="C469" s="1"/>
      <c r="D469" s="1"/>
      <c r="E469" s="1"/>
      <c r="F469" s="1"/>
      <c r="G469" s="1"/>
      <c r="H469" s="1"/>
      <c r="I469" s="66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" customHeight="1">
      <c r="A470" s="1"/>
      <c r="B470" s="1"/>
      <c r="C470" s="1"/>
      <c r="D470" s="1"/>
      <c r="E470" s="1"/>
      <c r="F470" s="1"/>
      <c r="G470" s="1"/>
      <c r="H470" s="1"/>
      <c r="I470" s="66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" customHeight="1">
      <c r="A471" s="1"/>
      <c r="B471" s="1"/>
      <c r="C471" s="1"/>
      <c r="D471" s="1"/>
      <c r="E471" s="1"/>
      <c r="F471" s="1"/>
      <c r="G471" s="1"/>
      <c r="H471" s="1"/>
      <c r="I471" s="66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" customHeight="1">
      <c r="A472" s="1"/>
      <c r="B472" s="1"/>
      <c r="C472" s="1"/>
      <c r="D472" s="1"/>
      <c r="E472" s="1"/>
      <c r="F472" s="1"/>
      <c r="G472" s="1"/>
      <c r="H472" s="1"/>
      <c r="I472" s="66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" customHeight="1">
      <c r="A473" s="1"/>
      <c r="B473" s="1"/>
      <c r="C473" s="1"/>
      <c r="D473" s="1"/>
      <c r="E473" s="1"/>
      <c r="F473" s="1"/>
      <c r="G473" s="1"/>
      <c r="H473" s="1"/>
      <c r="I473" s="66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" customHeight="1">
      <c r="A474" s="1"/>
      <c r="B474" s="1"/>
      <c r="C474" s="1"/>
      <c r="D474" s="1"/>
      <c r="E474" s="1"/>
      <c r="F474" s="1"/>
      <c r="G474" s="1"/>
      <c r="H474" s="1"/>
      <c r="I474" s="66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" customHeight="1">
      <c r="A475" s="1"/>
      <c r="B475" s="1"/>
      <c r="C475" s="1"/>
      <c r="D475" s="1"/>
      <c r="E475" s="1"/>
      <c r="F475" s="1"/>
      <c r="G475" s="1"/>
      <c r="H475" s="1"/>
      <c r="I475" s="66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" customHeight="1">
      <c r="A476" s="1"/>
      <c r="B476" s="1"/>
      <c r="C476" s="1"/>
      <c r="D476" s="1"/>
      <c r="E476" s="1"/>
      <c r="F476" s="1"/>
      <c r="G476" s="1"/>
      <c r="H476" s="1"/>
      <c r="I476" s="66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" customHeight="1">
      <c r="A477" s="1"/>
      <c r="B477" s="1"/>
      <c r="C477" s="1"/>
      <c r="D477" s="1"/>
      <c r="E477" s="1"/>
      <c r="F477" s="1"/>
      <c r="G477" s="1"/>
      <c r="H477" s="1"/>
      <c r="I477" s="66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" customHeight="1">
      <c r="A478" s="1"/>
      <c r="B478" s="1"/>
      <c r="C478" s="1"/>
      <c r="D478" s="1"/>
      <c r="E478" s="1"/>
      <c r="F478" s="1"/>
      <c r="G478" s="1"/>
      <c r="H478" s="1"/>
      <c r="I478" s="66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" customHeight="1">
      <c r="A479" s="1"/>
      <c r="B479" s="1"/>
      <c r="C479" s="1"/>
      <c r="D479" s="1"/>
      <c r="E479" s="1"/>
      <c r="F479" s="1"/>
      <c r="G479" s="1"/>
      <c r="H479" s="1"/>
      <c r="I479" s="66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" customHeight="1">
      <c r="A480" s="1"/>
      <c r="B480" s="1"/>
      <c r="C480" s="1"/>
      <c r="D480" s="1"/>
      <c r="E480" s="1"/>
      <c r="F480" s="1"/>
      <c r="G480" s="1"/>
      <c r="H480" s="1"/>
      <c r="I480" s="66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" customHeight="1">
      <c r="A481" s="1"/>
      <c r="B481" s="1"/>
      <c r="C481" s="1"/>
      <c r="D481" s="1"/>
      <c r="E481" s="1"/>
      <c r="F481" s="1"/>
      <c r="G481" s="1"/>
      <c r="H481" s="1"/>
      <c r="I481" s="66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" customHeight="1">
      <c r="A482" s="1"/>
      <c r="B482" s="1"/>
      <c r="C482" s="1"/>
      <c r="D482" s="1"/>
      <c r="E482" s="1"/>
      <c r="F482" s="1"/>
      <c r="G482" s="1"/>
      <c r="H482" s="1"/>
      <c r="I482" s="66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" customHeight="1">
      <c r="A483" s="1"/>
      <c r="B483" s="1"/>
      <c r="C483" s="1"/>
      <c r="D483" s="1"/>
      <c r="E483" s="1"/>
      <c r="F483" s="1"/>
      <c r="G483" s="1"/>
      <c r="H483" s="1"/>
      <c r="I483" s="66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" customHeight="1">
      <c r="A484" s="1"/>
      <c r="B484" s="1"/>
      <c r="C484" s="1"/>
      <c r="D484" s="1"/>
      <c r="E484" s="1"/>
      <c r="F484" s="1"/>
      <c r="G484" s="1"/>
      <c r="H484" s="1"/>
      <c r="I484" s="66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" customHeight="1">
      <c r="A485" s="1"/>
      <c r="B485" s="1"/>
      <c r="C485" s="1"/>
      <c r="D485" s="1"/>
      <c r="E485" s="1"/>
      <c r="F485" s="1"/>
      <c r="G485" s="1"/>
      <c r="H485" s="1"/>
      <c r="I485" s="66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" customHeight="1">
      <c r="A486" s="1"/>
      <c r="B486" s="1"/>
      <c r="C486" s="1"/>
      <c r="D486" s="1"/>
      <c r="E486" s="1"/>
      <c r="F486" s="1"/>
      <c r="G486" s="1"/>
      <c r="H486" s="1"/>
      <c r="I486" s="66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" customHeight="1">
      <c r="A487" s="1"/>
      <c r="B487" s="1"/>
      <c r="C487" s="1"/>
      <c r="D487" s="1"/>
      <c r="E487" s="1"/>
      <c r="F487" s="1"/>
      <c r="G487" s="1"/>
      <c r="H487" s="1"/>
      <c r="I487" s="66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" customHeight="1">
      <c r="A488" s="1"/>
      <c r="B488" s="1"/>
      <c r="C488" s="1"/>
      <c r="D488" s="1"/>
      <c r="E488" s="1"/>
      <c r="F488" s="1"/>
      <c r="G488" s="1"/>
      <c r="H488" s="1"/>
      <c r="I488" s="66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" customHeight="1">
      <c r="A489" s="1"/>
      <c r="B489" s="1"/>
      <c r="C489" s="1"/>
      <c r="D489" s="1"/>
      <c r="E489" s="1"/>
      <c r="F489" s="1"/>
      <c r="G489" s="1"/>
      <c r="H489" s="1"/>
      <c r="I489" s="66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" customHeight="1">
      <c r="A490" s="1"/>
      <c r="B490" s="1"/>
      <c r="C490" s="1"/>
      <c r="D490" s="1"/>
      <c r="E490" s="1"/>
      <c r="F490" s="1"/>
      <c r="G490" s="1"/>
      <c r="H490" s="1"/>
      <c r="I490" s="66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" customHeight="1">
      <c r="A491" s="1"/>
      <c r="B491" s="1"/>
      <c r="C491" s="1"/>
      <c r="D491" s="1"/>
      <c r="E491" s="1"/>
      <c r="F491" s="1"/>
      <c r="G491" s="1"/>
      <c r="H491" s="1"/>
      <c r="I491" s="66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" customHeight="1">
      <c r="A492" s="1"/>
      <c r="B492" s="1"/>
      <c r="C492" s="1"/>
      <c r="D492" s="1"/>
      <c r="E492" s="1"/>
      <c r="F492" s="1"/>
      <c r="G492" s="1"/>
      <c r="H492" s="1"/>
      <c r="I492" s="66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" customHeight="1">
      <c r="A493" s="1"/>
      <c r="B493" s="1"/>
      <c r="C493" s="1"/>
      <c r="D493" s="1"/>
      <c r="E493" s="1"/>
      <c r="F493" s="1"/>
      <c r="G493" s="1"/>
      <c r="H493" s="1"/>
      <c r="I493" s="66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" customHeight="1">
      <c r="A494" s="1"/>
      <c r="B494" s="1"/>
      <c r="C494" s="1"/>
      <c r="D494" s="1"/>
      <c r="E494" s="1"/>
      <c r="F494" s="1"/>
      <c r="G494" s="1"/>
      <c r="H494" s="1"/>
      <c r="I494" s="66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" customHeight="1">
      <c r="A495" s="1"/>
      <c r="B495" s="1"/>
      <c r="C495" s="1"/>
      <c r="D495" s="1"/>
      <c r="E495" s="1"/>
      <c r="F495" s="1"/>
      <c r="G495" s="1"/>
      <c r="H495" s="1"/>
      <c r="I495" s="66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" customHeight="1">
      <c r="A496" s="1"/>
      <c r="B496" s="1"/>
      <c r="C496" s="1"/>
      <c r="D496" s="1"/>
      <c r="E496" s="1"/>
      <c r="F496" s="1"/>
      <c r="G496" s="1"/>
      <c r="H496" s="1"/>
      <c r="I496" s="66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" customHeight="1">
      <c r="A497" s="1"/>
      <c r="B497" s="1"/>
      <c r="C497" s="1"/>
      <c r="D497" s="1"/>
      <c r="E497" s="1"/>
      <c r="F497" s="1"/>
      <c r="G497" s="1"/>
      <c r="H497" s="1"/>
      <c r="I497" s="66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" customHeight="1">
      <c r="A498" s="1"/>
      <c r="B498" s="1"/>
      <c r="C498" s="1"/>
      <c r="D498" s="1"/>
      <c r="E498" s="1"/>
      <c r="F498" s="1"/>
      <c r="G498" s="1"/>
      <c r="H498" s="1"/>
      <c r="I498" s="66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" customHeight="1">
      <c r="A499" s="1"/>
      <c r="B499" s="1"/>
      <c r="C499" s="1"/>
      <c r="D499" s="1"/>
      <c r="E499" s="1"/>
      <c r="F499" s="1"/>
      <c r="G499" s="1"/>
      <c r="H499" s="1"/>
      <c r="I499" s="66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" customHeight="1">
      <c r="A500" s="1"/>
      <c r="B500" s="1"/>
      <c r="C500" s="1"/>
      <c r="D500" s="1"/>
      <c r="E500" s="1"/>
      <c r="F500" s="1"/>
      <c r="G500" s="1"/>
      <c r="H500" s="1"/>
      <c r="I500" s="66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" customHeight="1">
      <c r="A501" s="1"/>
      <c r="B501" s="1"/>
      <c r="C501" s="1"/>
      <c r="D501" s="1"/>
      <c r="E501" s="1"/>
      <c r="F501" s="1"/>
      <c r="G501" s="1"/>
      <c r="H501" s="1"/>
      <c r="I501" s="66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" customHeight="1">
      <c r="A502" s="1"/>
      <c r="B502" s="1"/>
      <c r="C502" s="1"/>
      <c r="D502" s="1"/>
      <c r="E502" s="1"/>
      <c r="F502" s="1"/>
      <c r="G502" s="1"/>
      <c r="H502" s="1"/>
      <c r="I502" s="66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" customHeight="1">
      <c r="A503" s="1"/>
      <c r="B503" s="1"/>
      <c r="C503" s="1"/>
      <c r="D503" s="1"/>
      <c r="E503" s="1"/>
      <c r="F503" s="1"/>
      <c r="G503" s="1"/>
      <c r="H503" s="1"/>
      <c r="I503" s="66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" customHeight="1">
      <c r="A504" s="1"/>
      <c r="B504" s="1"/>
      <c r="C504" s="1"/>
      <c r="D504" s="1"/>
      <c r="E504" s="1"/>
      <c r="F504" s="1"/>
      <c r="G504" s="1"/>
      <c r="H504" s="1"/>
      <c r="I504" s="66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" customHeight="1">
      <c r="A505" s="1"/>
      <c r="B505" s="1"/>
      <c r="C505" s="1"/>
      <c r="D505" s="1"/>
      <c r="E505" s="1"/>
      <c r="F505" s="1"/>
      <c r="G505" s="1"/>
      <c r="H505" s="1"/>
      <c r="I505" s="66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" customHeight="1">
      <c r="A506" s="1"/>
      <c r="B506" s="1"/>
      <c r="C506" s="1"/>
      <c r="D506" s="1"/>
      <c r="E506" s="1"/>
      <c r="F506" s="1"/>
      <c r="G506" s="1"/>
      <c r="H506" s="1"/>
      <c r="I506" s="66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" customHeight="1">
      <c r="A507" s="1"/>
      <c r="B507" s="1"/>
      <c r="C507" s="1"/>
      <c r="D507" s="1"/>
      <c r="E507" s="1"/>
      <c r="F507" s="1"/>
      <c r="G507" s="1"/>
      <c r="H507" s="1"/>
      <c r="I507" s="66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" customHeight="1">
      <c r="A508" s="1"/>
      <c r="B508" s="1"/>
      <c r="C508" s="1"/>
      <c r="D508" s="1"/>
      <c r="E508" s="1"/>
      <c r="F508" s="1"/>
      <c r="G508" s="1"/>
      <c r="H508" s="1"/>
      <c r="I508" s="66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" customHeight="1">
      <c r="A509" s="1"/>
      <c r="B509" s="1"/>
      <c r="C509" s="1"/>
      <c r="D509" s="1"/>
      <c r="E509" s="1"/>
      <c r="F509" s="1"/>
      <c r="G509" s="1"/>
      <c r="H509" s="1"/>
      <c r="I509" s="66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" customHeight="1">
      <c r="A510" s="1"/>
      <c r="B510" s="1"/>
      <c r="C510" s="1"/>
      <c r="D510" s="1"/>
      <c r="E510" s="1"/>
      <c r="F510" s="1"/>
      <c r="G510" s="1"/>
      <c r="H510" s="1"/>
      <c r="I510" s="66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" customHeight="1">
      <c r="A511" s="1"/>
      <c r="B511" s="1"/>
      <c r="C511" s="1"/>
      <c r="D511" s="1"/>
      <c r="E511" s="1"/>
      <c r="F511" s="1"/>
      <c r="G511" s="1"/>
      <c r="H511" s="1"/>
      <c r="I511" s="66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" customHeight="1">
      <c r="A512" s="1"/>
      <c r="B512" s="1"/>
      <c r="C512" s="1"/>
      <c r="D512" s="1"/>
      <c r="E512" s="1"/>
      <c r="F512" s="1"/>
      <c r="G512" s="1"/>
      <c r="H512" s="1"/>
      <c r="I512" s="66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" customHeight="1">
      <c r="A513" s="1"/>
      <c r="B513" s="1"/>
      <c r="C513" s="1"/>
      <c r="D513" s="1"/>
      <c r="E513" s="1"/>
      <c r="F513" s="1"/>
      <c r="G513" s="1"/>
      <c r="H513" s="1"/>
      <c r="I513" s="66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" customHeight="1">
      <c r="A514" s="1"/>
      <c r="B514" s="1"/>
      <c r="C514" s="1"/>
      <c r="D514" s="1"/>
      <c r="E514" s="1"/>
      <c r="F514" s="1"/>
      <c r="G514" s="1"/>
      <c r="H514" s="1"/>
      <c r="I514" s="66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" customHeight="1">
      <c r="A515" s="1"/>
      <c r="B515" s="1"/>
      <c r="C515" s="1"/>
      <c r="D515" s="1"/>
      <c r="E515" s="1"/>
      <c r="F515" s="1"/>
      <c r="G515" s="1"/>
      <c r="H515" s="1"/>
      <c r="I515" s="66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" customHeight="1">
      <c r="A516" s="1"/>
      <c r="B516" s="1"/>
      <c r="C516" s="1"/>
      <c r="D516" s="1"/>
      <c r="E516" s="1"/>
      <c r="F516" s="1"/>
      <c r="G516" s="1"/>
      <c r="H516" s="1"/>
      <c r="I516" s="66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" customHeight="1">
      <c r="A517" s="1"/>
      <c r="B517" s="1"/>
      <c r="C517" s="1"/>
      <c r="D517" s="1"/>
      <c r="E517" s="1"/>
      <c r="F517" s="1"/>
      <c r="G517" s="1"/>
      <c r="H517" s="1"/>
      <c r="I517" s="66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" customHeight="1">
      <c r="A518" s="1"/>
      <c r="B518" s="1"/>
      <c r="C518" s="1"/>
      <c r="D518" s="1"/>
      <c r="E518" s="1"/>
      <c r="F518" s="1"/>
      <c r="G518" s="1"/>
      <c r="H518" s="1"/>
      <c r="I518" s="66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" customHeight="1">
      <c r="A519" s="1"/>
      <c r="B519" s="1"/>
      <c r="C519" s="1"/>
      <c r="D519" s="1"/>
      <c r="E519" s="1"/>
      <c r="F519" s="1"/>
      <c r="G519" s="1"/>
      <c r="H519" s="1"/>
      <c r="I519" s="66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" customHeight="1">
      <c r="A520" s="1"/>
      <c r="B520" s="1"/>
      <c r="C520" s="1"/>
      <c r="D520" s="1"/>
      <c r="E520" s="1"/>
      <c r="F520" s="1"/>
      <c r="G520" s="1"/>
      <c r="H520" s="1"/>
      <c r="I520" s="66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" customHeight="1">
      <c r="A521" s="1"/>
      <c r="B521" s="1"/>
      <c r="C521" s="1"/>
      <c r="D521" s="1"/>
      <c r="E521" s="1"/>
      <c r="F521" s="1"/>
      <c r="G521" s="1"/>
      <c r="H521" s="1"/>
      <c r="I521" s="66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" customHeight="1">
      <c r="A522" s="1"/>
      <c r="B522" s="1"/>
      <c r="C522" s="1"/>
      <c r="D522" s="1"/>
      <c r="E522" s="1"/>
      <c r="F522" s="1"/>
      <c r="G522" s="1"/>
      <c r="H522" s="1"/>
      <c r="I522" s="66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" customHeight="1">
      <c r="A523" s="1"/>
      <c r="B523" s="1"/>
      <c r="C523" s="1"/>
      <c r="D523" s="1"/>
      <c r="E523" s="1"/>
      <c r="F523" s="1"/>
      <c r="G523" s="1"/>
      <c r="H523" s="1"/>
      <c r="I523" s="66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" customHeight="1">
      <c r="A524" s="1"/>
      <c r="B524" s="1"/>
      <c r="C524" s="1"/>
      <c r="D524" s="1"/>
      <c r="E524" s="1"/>
      <c r="F524" s="1"/>
      <c r="G524" s="1"/>
      <c r="H524" s="1"/>
      <c r="I524" s="66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" customHeight="1">
      <c r="A525" s="1"/>
      <c r="B525" s="1"/>
      <c r="C525" s="1"/>
      <c r="D525" s="1"/>
      <c r="E525" s="1"/>
      <c r="F525" s="1"/>
      <c r="G525" s="1"/>
      <c r="H525" s="1"/>
      <c r="I525" s="66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" customHeight="1">
      <c r="A526" s="1"/>
      <c r="B526" s="1"/>
      <c r="C526" s="1"/>
      <c r="D526" s="1"/>
      <c r="E526" s="1"/>
      <c r="F526" s="1"/>
      <c r="G526" s="1"/>
      <c r="H526" s="1"/>
      <c r="I526" s="66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" customHeight="1">
      <c r="A527" s="1"/>
      <c r="B527" s="1"/>
      <c r="C527" s="1"/>
      <c r="D527" s="1"/>
      <c r="E527" s="1"/>
      <c r="F527" s="1"/>
      <c r="G527" s="1"/>
      <c r="H527" s="1"/>
      <c r="I527" s="66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" customHeight="1">
      <c r="A528" s="1"/>
      <c r="B528" s="1"/>
      <c r="C528" s="1"/>
      <c r="D528" s="1"/>
      <c r="E528" s="1"/>
      <c r="F528" s="1"/>
      <c r="G528" s="1"/>
      <c r="H528" s="1"/>
      <c r="I528" s="66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" customHeight="1">
      <c r="A529" s="1"/>
      <c r="B529" s="1"/>
      <c r="C529" s="1"/>
      <c r="D529" s="1"/>
      <c r="E529" s="1"/>
      <c r="F529" s="1"/>
      <c r="G529" s="1"/>
      <c r="H529" s="1"/>
      <c r="I529" s="66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" customHeight="1">
      <c r="A530" s="1"/>
      <c r="B530" s="1"/>
      <c r="C530" s="1"/>
      <c r="D530" s="1"/>
      <c r="E530" s="1"/>
      <c r="F530" s="1"/>
      <c r="G530" s="1"/>
      <c r="H530" s="1"/>
      <c r="I530" s="66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" customHeight="1">
      <c r="A531" s="1"/>
      <c r="B531" s="1"/>
      <c r="C531" s="1"/>
      <c r="D531" s="1"/>
      <c r="E531" s="1"/>
      <c r="F531" s="1"/>
      <c r="G531" s="1"/>
      <c r="H531" s="1"/>
      <c r="I531" s="66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" customHeight="1">
      <c r="A532" s="1"/>
      <c r="B532" s="1"/>
      <c r="C532" s="1"/>
      <c r="D532" s="1"/>
      <c r="E532" s="1"/>
      <c r="F532" s="1"/>
      <c r="G532" s="1"/>
      <c r="H532" s="1"/>
      <c r="I532" s="66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" customHeight="1">
      <c r="A533" s="1"/>
      <c r="B533" s="1"/>
      <c r="C533" s="1"/>
      <c r="D533" s="1"/>
      <c r="E533" s="1"/>
      <c r="F533" s="1"/>
      <c r="G533" s="1"/>
      <c r="H533" s="1"/>
      <c r="I533" s="66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" customHeight="1">
      <c r="A534" s="1"/>
      <c r="B534" s="1"/>
      <c r="C534" s="1"/>
      <c r="D534" s="1"/>
      <c r="E534" s="1"/>
      <c r="F534" s="1"/>
      <c r="G534" s="1"/>
      <c r="H534" s="1"/>
      <c r="I534" s="66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" customHeight="1">
      <c r="A535" s="1"/>
      <c r="B535" s="1"/>
      <c r="C535" s="1"/>
      <c r="D535" s="1"/>
      <c r="E535" s="1"/>
      <c r="F535" s="1"/>
      <c r="G535" s="1"/>
      <c r="H535" s="1"/>
      <c r="I535" s="66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" customHeight="1">
      <c r="A536" s="1"/>
      <c r="B536" s="1"/>
      <c r="C536" s="1"/>
      <c r="D536" s="1"/>
      <c r="E536" s="1"/>
      <c r="F536" s="1"/>
      <c r="G536" s="1"/>
      <c r="H536" s="1"/>
      <c r="I536" s="66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" customHeight="1">
      <c r="A537" s="1"/>
      <c r="B537" s="1"/>
      <c r="C537" s="1"/>
      <c r="D537" s="1"/>
      <c r="E537" s="1"/>
      <c r="F537" s="1"/>
      <c r="G537" s="1"/>
      <c r="H537" s="1"/>
      <c r="I537" s="66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" customHeight="1">
      <c r="A538" s="1"/>
      <c r="B538" s="1"/>
      <c r="C538" s="1"/>
      <c r="D538" s="1"/>
      <c r="E538" s="1"/>
      <c r="F538" s="1"/>
      <c r="G538" s="1"/>
      <c r="H538" s="1"/>
      <c r="I538" s="66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" customHeight="1">
      <c r="A539" s="1"/>
      <c r="B539" s="1"/>
      <c r="C539" s="1"/>
      <c r="D539" s="1"/>
      <c r="E539" s="1"/>
      <c r="F539" s="1"/>
      <c r="G539" s="1"/>
      <c r="H539" s="1"/>
      <c r="I539" s="66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" customHeight="1">
      <c r="A540" s="1"/>
      <c r="B540" s="1"/>
      <c r="C540" s="1"/>
      <c r="D540" s="1"/>
      <c r="E540" s="1"/>
      <c r="F540" s="1"/>
      <c r="G540" s="1"/>
      <c r="H540" s="1"/>
      <c r="I540" s="66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" customHeight="1">
      <c r="A541" s="1"/>
      <c r="B541" s="1"/>
      <c r="C541" s="1"/>
      <c r="D541" s="1"/>
      <c r="E541" s="1"/>
      <c r="F541" s="1"/>
      <c r="G541" s="1"/>
      <c r="H541" s="1"/>
      <c r="I541" s="66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" customHeight="1">
      <c r="A542" s="1"/>
      <c r="B542" s="1"/>
      <c r="C542" s="1"/>
      <c r="D542" s="1"/>
      <c r="E542" s="1"/>
      <c r="F542" s="1"/>
      <c r="G542" s="1"/>
      <c r="H542" s="1"/>
      <c r="I542" s="66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" customHeight="1">
      <c r="A543" s="1"/>
      <c r="B543" s="1"/>
      <c r="C543" s="1"/>
      <c r="D543" s="1"/>
      <c r="E543" s="1"/>
      <c r="F543" s="1"/>
      <c r="G543" s="1"/>
      <c r="H543" s="1"/>
      <c r="I543" s="66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" customHeight="1">
      <c r="A544" s="1"/>
      <c r="B544" s="1"/>
      <c r="C544" s="1"/>
      <c r="D544" s="1"/>
      <c r="E544" s="1"/>
      <c r="F544" s="1"/>
      <c r="G544" s="1"/>
      <c r="H544" s="1"/>
      <c r="I544" s="66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" customHeight="1">
      <c r="A545" s="1"/>
      <c r="B545" s="1"/>
      <c r="C545" s="1"/>
      <c r="D545" s="1"/>
      <c r="E545" s="1"/>
      <c r="F545" s="1"/>
      <c r="G545" s="1"/>
      <c r="H545" s="1"/>
      <c r="I545" s="66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" customHeight="1">
      <c r="A546" s="1"/>
      <c r="B546" s="1"/>
      <c r="C546" s="1"/>
      <c r="D546" s="1"/>
      <c r="E546" s="1"/>
      <c r="F546" s="1"/>
      <c r="G546" s="1"/>
      <c r="H546" s="1"/>
      <c r="I546" s="66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" customHeight="1">
      <c r="A547" s="1"/>
      <c r="B547" s="1"/>
      <c r="C547" s="1"/>
      <c r="D547" s="1"/>
      <c r="E547" s="1"/>
      <c r="F547" s="1"/>
      <c r="G547" s="1"/>
      <c r="H547" s="1"/>
      <c r="I547" s="66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" customHeight="1">
      <c r="A548" s="1"/>
      <c r="B548" s="1"/>
      <c r="C548" s="1"/>
      <c r="D548" s="1"/>
      <c r="E548" s="1"/>
      <c r="F548" s="1"/>
      <c r="G548" s="1"/>
      <c r="H548" s="1"/>
      <c r="I548" s="66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" customHeight="1">
      <c r="A549" s="1"/>
      <c r="B549" s="1"/>
      <c r="C549" s="1"/>
      <c r="D549" s="1"/>
      <c r="E549" s="1"/>
      <c r="F549" s="1"/>
      <c r="G549" s="1"/>
      <c r="H549" s="1"/>
      <c r="I549" s="66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" customHeight="1">
      <c r="A550" s="1"/>
      <c r="B550" s="1"/>
      <c r="C550" s="1"/>
      <c r="D550" s="1"/>
      <c r="E550" s="1"/>
      <c r="F550" s="1"/>
      <c r="G550" s="1"/>
      <c r="H550" s="1"/>
      <c r="I550" s="66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" customHeight="1">
      <c r="A551" s="1"/>
      <c r="B551" s="1"/>
      <c r="C551" s="1"/>
      <c r="D551" s="1"/>
      <c r="E551" s="1"/>
      <c r="F551" s="1"/>
      <c r="G551" s="1"/>
      <c r="H551" s="1"/>
      <c r="I551" s="66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" customHeight="1">
      <c r="A552" s="1"/>
      <c r="B552" s="1"/>
      <c r="C552" s="1"/>
      <c r="D552" s="1"/>
      <c r="E552" s="1"/>
      <c r="F552" s="1"/>
      <c r="G552" s="1"/>
      <c r="H552" s="1"/>
      <c r="I552" s="66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" customHeight="1">
      <c r="A553" s="1"/>
      <c r="B553" s="1"/>
      <c r="C553" s="1"/>
      <c r="D553" s="1"/>
      <c r="E553" s="1"/>
      <c r="F553" s="1"/>
      <c r="G553" s="1"/>
      <c r="H553" s="1"/>
      <c r="I553" s="66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" customHeight="1">
      <c r="A554" s="1"/>
      <c r="B554" s="1"/>
      <c r="C554" s="1"/>
      <c r="D554" s="1"/>
      <c r="E554" s="1"/>
      <c r="F554" s="1"/>
      <c r="G554" s="1"/>
      <c r="H554" s="1"/>
      <c r="I554" s="66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" customHeight="1">
      <c r="A555" s="1"/>
      <c r="B555" s="1"/>
      <c r="C555" s="1"/>
      <c r="D555" s="1"/>
      <c r="E555" s="1"/>
      <c r="F555" s="1"/>
      <c r="G555" s="1"/>
      <c r="H555" s="1"/>
      <c r="I555" s="66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" customHeight="1">
      <c r="A556" s="1"/>
      <c r="B556" s="1"/>
      <c r="C556" s="1"/>
      <c r="D556" s="1"/>
      <c r="E556" s="1"/>
      <c r="F556" s="1"/>
      <c r="G556" s="1"/>
      <c r="H556" s="1"/>
      <c r="I556" s="66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" customHeight="1">
      <c r="A557" s="1"/>
      <c r="B557" s="1"/>
      <c r="C557" s="1"/>
      <c r="D557" s="1"/>
      <c r="E557" s="1"/>
      <c r="F557" s="1"/>
      <c r="G557" s="1"/>
      <c r="H557" s="1"/>
      <c r="I557" s="66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" customHeight="1">
      <c r="A558" s="1"/>
      <c r="B558" s="1"/>
      <c r="C558" s="1"/>
      <c r="D558" s="1"/>
      <c r="E558" s="1"/>
      <c r="F558" s="1"/>
      <c r="G558" s="1"/>
      <c r="H558" s="1"/>
      <c r="I558" s="66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" customHeight="1">
      <c r="A559" s="1"/>
      <c r="B559" s="1"/>
      <c r="C559" s="1"/>
      <c r="D559" s="1"/>
      <c r="E559" s="1"/>
      <c r="F559" s="1"/>
      <c r="G559" s="1"/>
      <c r="H559" s="1"/>
      <c r="I559" s="66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" customHeight="1">
      <c r="A560" s="1"/>
      <c r="B560" s="1"/>
      <c r="C560" s="1"/>
      <c r="D560" s="1"/>
      <c r="E560" s="1"/>
      <c r="F560" s="1"/>
      <c r="G560" s="1"/>
      <c r="H560" s="1"/>
      <c r="I560" s="66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" customHeight="1">
      <c r="A561" s="1"/>
      <c r="B561" s="1"/>
      <c r="C561" s="1"/>
      <c r="D561" s="1"/>
      <c r="E561" s="1"/>
      <c r="F561" s="1"/>
      <c r="G561" s="1"/>
      <c r="H561" s="1"/>
      <c r="I561" s="66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" customHeight="1">
      <c r="A562" s="1"/>
      <c r="B562" s="1"/>
      <c r="C562" s="1"/>
      <c r="D562" s="1"/>
      <c r="E562" s="1"/>
      <c r="F562" s="1"/>
      <c r="G562" s="1"/>
      <c r="H562" s="1"/>
      <c r="I562" s="66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" customHeight="1">
      <c r="A563" s="1"/>
      <c r="B563" s="1"/>
      <c r="C563" s="1"/>
      <c r="D563" s="1"/>
      <c r="E563" s="1"/>
      <c r="F563" s="1"/>
      <c r="G563" s="1"/>
      <c r="H563" s="1"/>
      <c r="I563" s="66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" customHeight="1">
      <c r="A564" s="1"/>
      <c r="B564" s="1"/>
      <c r="C564" s="1"/>
      <c r="D564" s="1"/>
      <c r="E564" s="1"/>
      <c r="F564" s="1"/>
      <c r="G564" s="1"/>
      <c r="H564" s="1"/>
      <c r="I564" s="66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" customHeight="1">
      <c r="A565" s="1"/>
      <c r="B565" s="1"/>
      <c r="C565" s="1"/>
      <c r="D565" s="1"/>
      <c r="E565" s="1"/>
      <c r="F565" s="1"/>
      <c r="G565" s="1"/>
      <c r="H565" s="1"/>
      <c r="I565" s="66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" customHeight="1">
      <c r="A566" s="1"/>
      <c r="B566" s="1"/>
      <c r="C566" s="1"/>
      <c r="D566" s="1"/>
      <c r="E566" s="1"/>
      <c r="F566" s="1"/>
      <c r="G566" s="1"/>
      <c r="H566" s="1"/>
      <c r="I566" s="66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" customHeight="1">
      <c r="A567" s="1"/>
      <c r="B567" s="1"/>
      <c r="C567" s="1"/>
      <c r="D567" s="1"/>
      <c r="E567" s="1"/>
      <c r="F567" s="1"/>
      <c r="G567" s="1"/>
      <c r="H567" s="1"/>
      <c r="I567" s="66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" customHeight="1">
      <c r="A568" s="1"/>
      <c r="B568" s="1"/>
      <c r="C568" s="1"/>
      <c r="D568" s="1"/>
      <c r="E568" s="1"/>
      <c r="F568" s="1"/>
      <c r="G568" s="1"/>
      <c r="H568" s="1"/>
      <c r="I568" s="66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" customHeight="1">
      <c r="A569" s="1"/>
      <c r="B569" s="1"/>
      <c r="C569" s="1"/>
      <c r="D569" s="1"/>
      <c r="E569" s="1"/>
      <c r="F569" s="1"/>
      <c r="G569" s="1"/>
      <c r="H569" s="1"/>
      <c r="I569" s="66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" customHeight="1">
      <c r="A570" s="1"/>
      <c r="B570" s="1"/>
      <c r="C570" s="1"/>
      <c r="D570" s="1"/>
      <c r="E570" s="1"/>
      <c r="F570" s="1"/>
      <c r="G570" s="1"/>
      <c r="H570" s="1"/>
      <c r="I570" s="66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" customHeight="1">
      <c r="A571" s="1"/>
      <c r="B571" s="1"/>
      <c r="C571" s="1"/>
      <c r="D571" s="1"/>
      <c r="E571" s="1"/>
      <c r="F571" s="1"/>
      <c r="G571" s="1"/>
      <c r="H571" s="1"/>
      <c r="I571" s="66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" customHeight="1">
      <c r="A572" s="1"/>
      <c r="B572" s="1"/>
      <c r="C572" s="1"/>
      <c r="D572" s="1"/>
      <c r="E572" s="1"/>
      <c r="F572" s="1"/>
      <c r="G572" s="1"/>
      <c r="H572" s="1"/>
      <c r="I572" s="66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" customHeight="1">
      <c r="A573" s="1"/>
      <c r="B573" s="1"/>
      <c r="C573" s="1"/>
      <c r="D573" s="1"/>
      <c r="E573" s="1"/>
      <c r="F573" s="1"/>
      <c r="G573" s="1"/>
      <c r="H573" s="1"/>
      <c r="I573" s="66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" customHeight="1">
      <c r="A574" s="1"/>
      <c r="B574" s="1"/>
      <c r="C574" s="1"/>
      <c r="D574" s="1"/>
      <c r="E574" s="1"/>
      <c r="F574" s="1"/>
      <c r="G574" s="1"/>
      <c r="H574" s="1"/>
      <c r="I574" s="66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" customHeight="1">
      <c r="A575" s="1"/>
      <c r="B575" s="1"/>
      <c r="C575" s="1"/>
      <c r="D575" s="1"/>
      <c r="E575" s="1"/>
      <c r="F575" s="1"/>
      <c r="G575" s="1"/>
      <c r="H575" s="1"/>
      <c r="I575" s="66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" customHeight="1">
      <c r="A576" s="1"/>
      <c r="B576" s="1"/>
      <c r="C576" s="1"/>
      <c r="D576" s="1"/>
      <c r="E576" s="1"/>
      <c r="F576" s="1"/>
      <c r="G576" s="1"/>
      <c r="H576" s="1"/>
      <c r="I576" s="66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" customHeight="1">
      <c r="A577" s="1"/>
      <c r="B577" s="1"/>
      <c r="C577" s="1"/>
      <c r="D577" s="1"/>
      <c r="E577" s="1"/>
      <c r="F577" s="1"/>
      <c r="G577" s="1"/>
      <c r="H577" s="1"/>
      <c r="I577" s="66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" customHeight="1">
      <c r="A578" s="1"/>
      <c r="B578" s="1"/>
      <c r="C578" s="1"/>
      <c r="D578" s="1"/>
      <c r="E578" s="1"/>
      <c r="F578" s="1"/>
      <c r="G578" s="1"/>
      <c r="H578" s="1"/>
      <c r="I578" s="66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" customHeight="1">
      <c r="A579" s="1"/>
      <c r="B579" s="1"/>
      <c r="C579" s="1"/>
      <c r="D579" s="1"/>
      <c r="E579" s="1"/>
      <c r="F579" s="1"/>
      <c r="G579" s="1"/>
      <c r="H579" s="1"/>
      <c r="I579" s="66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" customHeight="1">
      <c r="A580" s="1"/>
      <c r="B580" s="1"/>
      <c r="C580" s="1"/>
      <c r="D580" s="1"/>
      <c r="E580" s="1"/>
      <c r="F580" s="1"/>
      <c r="G580" s="1"/>
      <c r="H580" s="1"/>
      <c r="I580" s="66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" customHeight="1">
      <c r="A581" s="1"/>
      <c r="B581" s="1"/>
      <c r="C581" s="1"/>
      <c r="D581" s="1"/>
      <c r="E581" s="1"/>
      <c r="F581" s="1"/>
      <c r="G581" s="1"/>
      <c r="H581" s="1"/>
      <c r="I581" s="66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" customHeight="1">
      <c r="A582" s="1"/>
      <c r="B582" s="1"/>
      <c r="C582" s="1"/>
      <c r="D582" s="1"/>
      <c r="E582" s="1"/>
      <c r="F582" s="1"/>
      <c r="G582" s="1"/>
      <c r="H582" s="1"/>
      <c r="I582" s="66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" customHeight="1">
      <c r="A583" s="1"/>
      <c r="B583" s="1"/>
      <c r="C583" s="1"/>
      <c r="D583" s="1"/>
      <c r="E583" s="1"/>
      <c r="F583" s="1"/>
      <c r="G583" s="1"/>
      <c r="H583" s="1"/>
      <c r="I583" s="66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" customHeight="1">
      <c r="A584" s="1"/>
      <c r="B584" s="1"/>
      <c r="C584" s="1"/>
      <c r="D584" s="1"/>
      <c r="E584" s="1"/>
      <c r="F584" s="1"/>
      <c r="G584" s="1"/>
      <c r="H584" s="1"/>
      <c r="I584" s="66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" customHeight="1">
      <c r="A585" s="1"/>
      <c r="B585" s="1"/>
      <c r="C585" s="1"/>
      <c r="D585" s="1"/>
      <c r="E585" s="1"/>
      <c r="F585" s="1"/>
      <c r="G585" s="1"/>
      <c r="H585" s="1"/>
      <c r="I585" s="66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" customHeight="1">
      <c r="A586" s="1"/>
      <c r="B586" s="1"/>
      <c r="C586" s="1"/>
      <c r="D586" s="1"/>
      <c r="E586" s="1"/>
      <c r="F586" s="1"/>
      <c r="G586" s="1"/>
      <c r="H586" s="1"/>
      <c r="I586" s="66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" customHeight="1">
      <c r="A587" s="1"/>
      <c r="B587" s="1"/>
      <c r="C587" s="1"/>
      <c r="D587" s="1"/>
      <c r="E587" s="1"/>
      <c r="F587" s="1"/>
      <c r="G587" s="1"/>
      <c r="H587" s="1"/>
      <c r="I587" s="66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" customHeight="1">
      <c r="A588" s="1"/>
      <c r="B588" s="1"/>
      <c r="C588" s="1"/>
      <c r="D588" s="1"/>
      <c r="E588" s="1"/>
      <c r="F588" s="1"/>
      <c r="G588" s="1"/>
      <c r="H588" s="1"/>
      <c r="I588" s="66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" customHeight="1">
      <c r="A589" s="1"/>
      <c r="B589" s="1"/>
      <c r="C589" s="1"/>
      <c r="D589" s="1"/>
      <c r="E589" s="1"/>
      <c r="F589" s="1"/>
      <c r="G589" s="1"/>
      <c r="H589" s="1"/>
      <c r="I589" s="66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" customHeight="1">
      <c r="A590" s="1"/>
      <c r="B590" s="1"/>
      <c r="C590" s="1"/>
      <c r="D590" s="1"/>
      <c r="E590" s="1"/>
      <c r="F590" s="1"/>
      <c r="G590" s="1"/>
      <c r="H590" s="1"/>
      <c r="I590" s="66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" customHeight="1">
      <c r="A591" s="1"/>
      <c r="B591" s="1"/>
      <c r="C591" s="1"/>
      <c r="D591" s="1"/>
      <c r="E591" s="1"/>
      <c r="F591" s="1"/>
      <c r="G591" s="1"/>
      <c r="H591" s="1"/>
      <c r="I591" s="66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" customHeight="1">
      <c r="A592" s="1"/>
      <c r="B592" s="1"/>
      <c r="C592" s="1"/>
      <c r="D592" s="1"/>
      <c r="E592" s="1"/>
      <c r="F592" s="1"/>
      <c r="G592" s="1"/>
      <c r="H592" s="1"/>
      <c r="I592" s="66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" customHeight="1">
      <c r="A593" s="1"/>
      <c r="B593" s="1"/>
      <c r="C593" s="1"/>
      <c r="D593" s="1"/>
      <c r="E593" s="1"/>
      <c r="F593" s="1"/>
      <c r="G593" s="1"/>
      <c r="H593" s="1"/>
      <c r="I593" s="66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" customHeight="1">
      <c r="A594" s="1"/>
      <c r="B594" s="1"/>
      <c r="C594" s="1"/>
      <c r="D594" s="1"/>
      <c r="E594" s="1"/>
      <c r="F594" s="1"/>
      <c r="G594" s="1"/>
      <c r="H594" s="1"/>
      <c r="I594" s="66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" customHeight="1">
      <c r="A595" s="1"/>
      <c r="B595" s="1"/>
      <c r="C595" s="1"/>
      <c r="D595" s="1"/>
      <c r="E595" s="1"/>
      <c r="F595" s="1"/>
      <c r="G595" s="1"/>
      <c r="H595" s="1"/>
      <c r="I595" s="66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" customHeight="1">
      <c r="A596" s="1"/>
      <c r="B596" s="1"/>
      <c r="C596" s="1"/>
      <c r="D596" s="1"/>
      <c r="E596" s="1"/>
      <c r="F596" s="1"/>
      <c r="G596" s="1"/>
      <c r="H596" s="1"/>
      <c r="I596" s="66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" customHeight="1">
      <c r="A597" s="1"/>
      <c r="B597" s="1"/>
      <c r="C597" s="1"/>
      <c r="D597" s="1"/>
      <c r="E597" s="1"/>
      <c r="F597" s="1"/>
      <c r="G597" s="1"/>
      <c r="H597" s="1"/>
      <c r="I597" s="66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" customHeight="1">
      <c r="A598" s="1"/>
      <c r="B598" s="1"/>
      <c r="C598" s="1"/>
      <c r="D598" s="1"/>
      <c r="E598" s="1"/>
      <c r="F598" s="1"/>
      <c r="G598" s="1"/>
      <c r="H598" s="1"/>
      <c r="I598" s="66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" customHeight="1">
      <c r="A599" s="1"/>
      <c r="B599" s="1"/>
      <c r="C599" s="1"/>
      <c r="D599" s="1"/>
      <c r="E599" s="1"/>
      <c r="F599" s="1"/>
      <c r="G599" s="1"/>
      <c r="H599" s="1"/>
      <c r="I599" s="66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" customHeight="1">
      <c r="A600" s="1"/>
      <c r="B600" s="1"/>
      <c r="C600" s="1"/>
      <c r="D600" s="1"/>
      <c r="E600" s="1"/>
      <c r="F600" s="1"/>
      <c r="G600" s="1"/>
      <c r="H600" s="1"/>
      <c r="I600" s="66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" customHeight="1">
      <c r="A601" s="1"/>
      <c r="B601" s="1"/>
      <c r="C601" s="1"/>
      <c r="D601" s="1"/>
      <c r="E601" s="1"/>
      <c r="F601" s="1"/>
      <c r="G601" s="1"/>
      <c r="H601" s="1"/>
      <c r="I601" s="66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" customHeight="1">
      <c r="A602" s="1"/>
      <c r="B602" s="1"/>
      <c r="C602" s="1"/>
      <c r="D602" s="1"/>
      <c r="E602" s="1"/>
      <c r="F602" s="1"/>
      <c r="G602" s="1"/>
      <c r="H602" s="1"/>
      <c r="I602" s="66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" customHeight="1">
      <c r="A603" s="1"/>
      <c r="B603" s="1"/>
      <c r="C603" s="1"/>
      <c r="D603" s="1"/>
      <c r="E603" s="1"/>
      <c r="F603" s="1"/>
      <c r="G603" s="1"/>
      <c r="H603" s="1"/>
      <c r="I603" s="66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" customHeight="1">
      <c r="A604" s="1"/>
      <c r="B604" s="1"/>
      <c r="C604" s="1"/>
      <c r="D604" s="1"/>
      <c r="E604" s="1"/>
      <c r="F604" s="1"/>
      <c r="G604" s="1"/>
      <c r="H604" s="1"/>
      <c r="I604" s="66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" customHeight="1">
      <c r="A605" s="1"/>
      <c r="B605" s="1"/>
      <c r="C605" s="1"/>
      <c r="D605" s="1"/>
      <c r="E605" s="1"/>
      <c r="F605" s="1"/>
      <c r="G605" s="1"/>
      <c r="H605" s="1"/>
      <c r="I605" s="66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" customHeight="1">
      <c r="A606" s="1"/>
      <c r="B606" s="1"/>
      <c r="C606" s="1"/>
      <c r="D606" s="1"/>
      <c r="E606" s="1"/>
      <c r="F606" s="1"/>
      <c r="G606" s="1"/>
      <c r="H606" s="1"/>
      <c r="I606" s="66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" customHeight="1">
      <c r="A607" s="1"/>
      <c r="B607" s="1"/>
      <c r="C607" s="1"/>
      <c r="D607" s="1"/>
      <c r="E607" s="1"/>
      <c r="F607" s="1"/>
      <c r="G607" s="1"/>
      <c r="H607" s="1"/>
      <c r="I607" s="66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" customHeight="1">
      <c r="A608" s="1"/>
      <c r="B608" s="1"/>
      <c r="C608" s="1"/>
      <c r="D608" s="1"/>
      <c r="E608" s="1"/>
      <c r="F608" s="1"/>
      <c r="G608" s="1"/>
      <c r="H608" s="1"/>
      <c r="I608" s="66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" customHeight="1">
      <c r="A609" s="1"/>
      <c r="B609" s="1"/>
      <c r="C609" s="1"/>
      <c r="D609" s="1"/>
      <c r="E609" s="1"/>
      <c r="F609" s="1"/>
      <c r="G609" s="1"/>
      <c r="H609" s="1"/>
      <c r="I609" s="66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" customHeight="1">
      <c r="A610" s="1"/>
      <c r="B610" s="1"/>
      <c r="C610" s="1"/>
      <c r="D610" s="1"/>
      <c r="E610" s="1"/>
      <c r="F610" s="1"/>
      <c r="G610" s="1"/>
      <c r="H610" s="1"/>
      <c r="I610" s="66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" customHeight="1">
      <c r="A611" s="1"/>
      <c r="B611" s="1"/>
      <c r="C611" s="1"/>
      <c r="D611" s="1"/>
      <c r="E611" s="1"/>
      <c r="F611" s="1"/>
      <c r="G611" s="1"/>
      <c r="H611" s="1"/>
      <c r="I611" s="66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" customHeight="1">
      <c r="A612" s="1"/>
      <c r="B612" s="1"/>
      <c r="C612" s="1"/>
      <c r="D612" s="1"/>
      <c r="E612" s="1"/>
      <c r="F612" s="1"/>
      <c r="G612" s="1"/>
      <c r="H612" s="1"/>
      <c r="I612" s="66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" customHeight="1">
      <c r="A613" s="1"/>
      <c r="B613" s="1"/>
      <c r="C613" s="1"/>
      <c r="D613" s="1"/>
      <c r="E613" s="1"/>
      <c r="F613" s="1"/>
      <c r="G613" s="1"/>
      <c r="H613" s="1"/>
      <c r="I613" s="66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" customHeight="1">
      <c r="A614" s="1"/>
      <c r="B614" s="1"/>
      <c r="C614" s="1"/>
      <c r="D614" s="1"/>
      <c r="E614" s="1"/>
      <c r="F614" s="1"/>
      <c r="G614" s="1"/>
      <c r="H614" s="1"/>
      <c r="I614" s="66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" customHeight="1">
      <c r="A615" s="1"/>
      <c r="B615" s="1"/>
      <c r="C615" s="1"/>
      <c r="D615" s="1"/>
      <c r="E615" s="1"/>
      <c r="F615" s="1"/>
      <c r="G615" s="1"/>
      <c r="H615" s="1"/>
      <c r="I615" s="66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" customHeight="1">
      <c r="A616" s="1"/>
      <c r="B616" s="1"/>
      <c r="C616" s="1"/>
      <c r="D616" s="1"/>
      <c r="E616" s="1"/>
      <c r="F616" s="1"/>
      <c r="G616" s="1"/>
      <c r="H616" s="1"/>
      <c r="I616" s="66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" customHeight="1">
      <c r="A617" s="1"/>
      <c r="B617" s="1"/>
      <c r="C617" s="1"/>
      <c r="D617" s="1"/>
      <c r="E617" s="1"/>
      <c r="F617" s="1"/>
      <c r="G617" s="1"/>
      <c r="H617" s="1"/>
      <c r="I617" s="66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" customHeight="1">
      <c r="A618" s="1"/>
      <c r="B618" s="1"/>
      <c r="C618" s="1"/>
      <c r="D618" s="1"/>
      <c r="E618" s="1"/>
      <c r="F618" s="1"/>
      <c r="G618" s="1"/>
      <c r="H618" s="1"/>
      <c r="I618" s="66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" customHeight="1">
      <c r="A619" s="1"/>
      <c r="B619" s="1"/>
      <c r="C619" s="1"/>
      <c r="D619" s="1"/>
      <c r="E619" s="1"/>
      <c r="F619" s="1"/>
      <c r="G619" s="1"/>
      <c r="H619" s="1"/>
      <c r="I619" s="66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" customHeight="1">
      <c r="A620" s="1"/>
      <c r="B620" s="1"/>
      <c r="C620" s="1"/>
      <c r="D620" s="1"/>
      <c r="E620" s="1"/>
      <c r="F620" s="1"/>
      <c r="G620" s="1"/>
      <c r="H620" s="1"/>
      <c r="I620" s="66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" customHeight="1">
      <c r="A621" s="1"/>
      <c r="B621" s="1"/>
      <c r="C621" s="1"/>
      <c r="D621" s="1"/>
      <c r="E621" s="1"/>
      <c r="F621" s="1"/>
      <c r="G621" s="1"/>
      <c r="H621" s="1"/>
      <c r="I621" s="66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" customHeight="1">
      <c r="A622" s="1"/>
      <c r="B622" s="1"/>
      <c r="C622" s="1"/>
      <c r="D622" s="1"/>
      <c r="E622" s="1"/>
      <c r="F622" s="1"/>
      <c r="G622" s="1"/>
      <c r="H622" s="1"/>
      <c r="I622" s="66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" customHeight="1">
      <c r="A623" s="1"/>
      <c r="B623" s="1"/>
      <c r="C623" s="1"/>
      <c r="D623" s="1"/>
      <c r="E623" s="1"/>
      <c r="F623" s="1"/>
      <c r="G623" s="1"/>
      <c r="H623" s="1"/>
      <c r="I623" s="66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" customHeight="1">
      <c r="A624" s="1"/>
      <c r="B624" s="1"/>
      <c r="C624" s="1"/>
      <c r="D624" s="1"/>
      <c r="E624" s="1"/>
      <c r="F624" s="1"/>
      <c r="G624" s="1"/>
      <c r="H624" s="1"/>
      <c r="I624" s="66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" customHeight="1">
      <c r="A625" s="1"/>
      <c r="B625" s="1"/>
      <c r="C625" s="1"/>
      <c r="D625" s="1"/>
      <c r="E625" s="1"/>
      <c r="F625" s="1"/>
      <c r="G625" s="1"/>
      <c r="H625" s="1"/>
      <c r="I625" s="66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" customHeight="1">
      <c r="A626" s="1"/>
      <c r="B626" s="1"/>
      <c r="C626" s="1"/>
      <c r="D626" s="1"/>
      <c r="E626" s="1"/>
      <c r="F626" s="1"/>
      <c r="G626" s="1"/>
      <c r="H626" s="1"/>
      <c r="I626" s="66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" customHeight="1">
      <c r="A627" s="1"/>
      <c r="B627" s="1"/>
      <c r="C627" s="1"/>
      <c r="D627" s="1"/>
      <c r="E627" s="1"/>
      <c r="F627" s="1"/>
      <c r="G627" s="1"/>
      <c r="H627" s="1"/>
      <c r="I627" s="66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" customHeight="1">
      <c r="A628" s="1"/>
      <c r="B628" s="1"/>
      <c r="C628" s="1"/>
      <c r="D628" s="1"/>
      <c r="E628" s="1"/>
      <c r="F628" s="1"/>
      <c r="G628" s="1"/>
      <c r="H628" s="1"/>
      <c r="I628" s="66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" customHeight="1">
      <c r="A629" s="1"/>
      <c r="B629" s="1"/>
      <c r="C629" s="1"/>
      <c r="D629" s="1"/>
      <c r="E629" s="1"/>
      <c r="F629" s="1"/>
      <c r="G629" s="1"/>
      <c r="H629" s="1"/>
      <c r="I629" s="66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" customHeight="1">
      <c r="A630" s="1"/>
      <c r="B630" s="1"/>
      <c r="C630" s="1"/>
      <c r="D630" s="1"/>
      <c r="E630" s="1"/>
      <c r="F630" s="1"/>
      <c r="G630" s="1"/>
      <c r="H630" s="1"/>
      <c r="I630" s="66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" customHeight="1">
      <c r="A631" s="1"/>
      <c r="B631" s="1"/>
      <c r="C631" s="1"/>
      <c r="D631" s="1"/>
      <c r="E631" s="1"/>
      <c r="F631" s="1"/>
      <c r="G631" s="1"/>
      <c r="H631" s="1"/>
      <c r="I631" s="66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" customHeight="1">
      <c r="A632" s="1"/>
      <c r="B632" s="1"/>
      <c r="C632" s="1"/>
      <c r="D632" s="1"/>
      <c r="E632" s="1"/>
      <c r="F632" s="1"/>
      <c r="G632" s="1"/>
      <c r="H632" s="1"/>
      <c r="I632" s="66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" customHeight="1">
      <c r="A633" s="1"/>
      <c r="B633" s="1"/>
      <c r="C633" s="1"/>
      <c r="D633" s="1"/>
      <c r="E633" s="1"/>
      <c r="F633" s="1"/>
      <c r="G633" s="1"/>
      <c r="H633" s="1"/>
      <c r="I633" s="66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" customHeight="1">
      <c r="A634" s="1"/>
      <c r="B634" s="1"/>
      <c r="C634" s="1"/>
      <c r="D634" s="1"/>
      <c r="E634" s="1"/>
      <c r="F634" s="1"/>
      <c r="G634" s="1"/>
      <c r="H634" s="1"/>
      <c r="I634" s="66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" customHeight="1">
      <c r="A635" s="1"/>
      <c r="B635" s="1"/>
      <c r="C635" s="1"/>
      <c r="D635" s="1"/>
      <c r="E635" s="1"/>
      <c r="F635" s="1"/>
      <c r="G635" s="1"/>
      <c r="H635" s="1"/>
      <c r="I635" s="66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" customHeight="1">
      <c r="A636" s="1"/>
      <c r="B636" s="1"/>
      <c r="C636" s="1"/>
      <c r="D636" s="1"/>
      <c r="E636" s="1"/>
      <c r="F636" s="1"/>
      <c r="G636" s="1"/>
      <c r="H636" s="1"/>
      <c r="I636" s="66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" customHeight="1">
      <c r="A637" s="1"/>
      <c r="B637" s="1"/>
      <c r="C637" s="1"/>
      <c r="D637" s="1"/>
      <c r="E637" s="1"/>
      <c r="F637" s="1"/>
      <c r="G637" s="1"/>
      <c r="H637" s="1"/>
      <c r="I637" s="66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" customHeight="1">
      <c r="A638" s="1"/>
      <c r="B638" s="1"/>
      <c r="C638" s="1"/>
      <c r="D638" s="1"/>
      <c r="E638" s="1"/>
      <c r="F638" s="1"/>
      <c r="G638" s="1"/>
      <c r="H638" s="1"/>
      <c r="I638" s="66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" customHeight="1">
      <c r="A639" s="1"/>
      <c r="B639" s="1"/>
      <c r="C639" s="1"/>
      <c r="D639" s="1"/>
      <c r="E639" s="1"/>
      <c r="F639" s="1"/>
      <c r="G639" s="1"/>
      <c r="H639" s="1"/>
      <c r="I639" s="66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" customHeight="1">
      <c r="A640" s="1"/>
      <c r="B640" s="1"/>
      <c r="C640" s="1"/>
      <c r="D640" s="1"/>
      <c r="E640" s="1"/>
      <c r="F640" s="1"/>
      <c r="G640" s="1"/>
      <c r="H640" s="1"/>
      <c r="I640" s="66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" customHeight="1">
      <c r="A641" s="1"/>
      <c r="B641" s="1"/>
      <c r="C641" s="1"/>
      <c r="D641" s="1"/>
      <c r="E641" s="1"/>
      <c r="F641" s="1"/>
      <c r="G641" s="1"/>
      <c r="H641" s="1"/>
      <c r="I641" s="66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" customHeight="1">
      <c r="A642" s="1"/>
      <c r="B642" s="1"/>
      <c r="C642" s="1"/>
      <c r="D642" s="1"/>
      <c r="E642" s="1"/>
      <c r="F642" s="1"/>
      <c r="G642" s="1"/>
      <c r="H642" s="1"/>
      <c r="I642" s="66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" customHeight="1">
      <c r="A643" s="1"/>
      <c r="B643" s="1"/>
      <c r="C643" s="1"/>
      <c r="D643" s="1"/>
      <c r="E643" s="1"/>
      <c r="F643" s="1"/>
      <c r="G643" s="1"/>
      <c r="H643" s="1"/>
      <c r="I643" s="66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" customHeight="1">
      <c r="A644" s="1"/>
      <c r="B644" s="1"/>
      <c r="C644" s="1"/>
      <c r="D644" s="1"/>
      <c r="E644" s="1"/>
      <c r="F644" s="1"/>
      <c r="G644" s="1"/>
      <c r="H644" s="1"/>
      <c r="I644" s="66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" customHeight="1">
      <c r="A645" s="1"/>
      <c r="B645" s="1"/>
      <c r="C645" s="1"/>
      <c r="D645" s="1"/>
      <c r="E645" s="1"/>
      <c r="F645" s="1"/>
      <c r="G645" s="1"/>
      <c r="H645" s="1"/>
      <c r="I645" s="66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" customHeight="1">
      <c r="A646" s="1"/>
      <c r="B646" s="1"/>
      <c r="C646" s="1"/>
      <c r="D646" s="1"/>
      <c r="E646" s="1"/>
      <c r="F646" s="1"/>
      <c r="G646" s="1"/>
      <c r="H646" s="1"/>
      <c r="I646" s="66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" customHeight="1">
      <c r="A647" s="1"/>
      <c r="B647" s="1"/>
      <c r="C647" s="1"/>
      <c r="D647" s="1"/>
      <c r="E647" s="1"/>
      <c r="F647" s="1"/>
      <c r="G647" s="1"/>
      <c r="H647" s="1"/>
      <c r="I647" s="66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" customHeight="1">
      <c r="A648" s="1"/>
      <c r="B648" s="1"/>
      <c r="C648" s="1"/>
      <c r="D648" s="1"/>
      <c r="E648" s="1"/>
      <c r="F648" s="1"/>
      <c r="G648" s="1"/>
      <c r="H648" s="1"/>
      <c r="I648" s="66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" customHeight="1">
      <c r="A649" s="1"/>
      <c r="B649" s="1"/>
      <c r="C649" s="1"/>
      <c r="D649" s="1"/>
      <c r="E649" s="1"/>
      <c r="F649" s="1"/>
      <c r="G649" s="1"/>
      <c r="H649" s="1"/>
      <c r="I649" s="66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" customHeight="1">
      <c r="A650" s="1"/>
      <c r="B650" s="1"/>
      <c r="C650" s="1"/>
      <c r="D650" s="1"/>
      <c r="E650" s="1"/>
      <c r="F650" s="1"/>
      <c r="G650" s="1"/>
      <c r="H650" s="1"/>
      <c r="I650" s="66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" customHeight="1">
      <c r="A651" s="1"/>
      <c r="B651" s="1"/>
      <c r="C651" s="1"/>
      <c r="D651" s="1"/>
      <c r="E651" s="1"/>
      <c r="F651" s="1"/>
      <c r="G651" s="1"/>
      <c r="H651" s="1"/>
      <c r="I651" s="66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" customHeight="1">
      <c r="A652" s="1"/>
      <c r="B652" s="1"/>
      <c r="C652" s="1"/>
      <c r="D652" s="1"/>
      <c r="E652" s="1"/>
      <c r="F652" s="1"/>
      <c r="G652" s="1"/>
      <c r="H652" s="1"/>
      <c r="I652" s="66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" customHeight="1">
      <c r="A653" s="1"/>
      <c r="B653" s="1"/>
      <c r="C653" s="1"/>
      <c r="D653" s="1"/>
      <c r="E653" s="1"/>
      <c r="F653" s="1"/>
      <c r="G653" s="1"/>
      <c r="H653" s="1"/>
      <c r="I653" s="66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" customHeight="1">
      <c r="A654" s="1"/>
      <c r="B654" s="1"/>
      <c r="C654" s="1"/>
      <c r="D654" s="1"/>
      <c r="E654" s="1"/>
      <c r="F654" s="1"/>
      <c r="G654" s="1"/>
      <c r="H654" s="1"/>
      <c r="I654" s="66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" customHeight="1">
      <c r="A655" s="1"/>
      <c r="B655" s="1"/>
      <c r="C655" s="1"/>
      <c r="D655" s="1"/>
      <c r="E655" s="1"/>
      <c r="F655" s="1"/>
      <c r="G655" s="1"/>
      <c r="H655" s="1"/>
      <c r="I655" s="66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" customHeight="1">
      <c r="A656" s="1"/>
      <c r="B656" s="1"/>
      <c r="C656" s="1"/>
      <c r="D656" s="1"/>
      <c r="E656" s="1"/>
      <c r="F656" s="1"/>
      <c r="G656" s="1"/>
      <c r="H656" s="1"/>
      <c r="I656" s="66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" customHeight="1">
      <c r="A657" s="1"/>
      <c r="B657" s="1"/>
      <c r="C657" s="1"/>
      <c r="D657" s="1"/>
      <c r="E657" s="1"/>
      <c r="F657" s="1"/>
      <c r="G657" s="1"/>
      <c r="H657" s="1"/>
      <c r="I657" s="66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" customHeight="1">
      <c r="A658" s="1"/>
      <c r="B658" s="1"/>
      <c r="C658" s="1"/>
      <c r="D658" s="1"/>
      <c r="E658" s="1"/>
      <c r="F658" s="1"/>
      <c r="G658" s="1"/>
      <c r="H658" s="1"/>
      <c r="I658" s="66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" customHeight="1">
      <c r="A659" s="1"/>
      <c r="B659" s="1"/>
      <c r="C659" s="1"/>
      <c r="D659" s="1"/>
      <c r="E659" s="1"/>
      <c r="F659" s="1"/>
      <c r="G659" s="1"/>
      <c r="H659" s="1"/>
      <c r="I659" s="66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" customHeight="1">
      <c r="A660" s="1"/>
      <c r="B660" s="1"/>
      <c r="C660" s="1"/>
      <c r="D660" s="1"/>
      <c r="E660" s="1"/>
      <c r="F660" s="1"/>
      <c r="G660" s="1"/>
      <c r="H660" s="1"/>
      <c r="I660" s="66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" customHeight="1">
      <c r="A661" s="1"/>
      <c r="B661" s="1"/>
      <c r="C661" s="1"/>
      <c r="D661" s="1"/>
      <c r="E661" s="1"/>
      <c r="F661" s="1"/>
      <c r="G661" s="1"/>
      <c r="H661" s="1"/>
      <c r="I661" s="66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" customHeight="1">
      <c r="A662" s="1"/>
      <c r="B662" s="1"/>
      <c r="C662" s="1"/>
      <c r="D662" s="1"/>
      <c r="E662" s="1"/>
      <c r="F662" s="1"/>
      <c r="G662" s="1"/>
      <c r="H662" s="1"/>
      <c r="I662" s="66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" customHeight="1">
      <c r="A663" s="1"/>
      <c r="B663" s="1"/>
      <c r="C663" s="1"/>
      <c r="D663" s="1"/>
      <c r="E663" s="1"/>
      <c r="F663" s="1"/>
      <c r="G663" s="1"/>
      <c r="H663" s="1"/>
      <c r="I663" s="66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" customHeight="1">
      <c r="A664" s="1"/>
      <c r="B664" s="1"/>
      <c r="C664" s="1"/>
      <c r="D664" s="1"/>
      <c r="E664" s="1"/>
      <c r="F664" s="1"/>
      <c r="G664" s="1"/>
      <c r="H664" s="1"/>
      <c r="I664" s="66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" customHeight="1">
      <c r="A665" s="1"/>
      <c r="B665" s="1"/>
      <c r="C665" s="1"/>
      <c r="D665" s="1"/>
      <c r="E665" s="1"/>
      <c r="F665" s="1"/>
      <c r="G665" s="1"/>
      <c r="H665" s="1"/>
      <c r="I665" s="66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" customHeight="1">
      <c r="A666" s="1"/>
      <c r="B666" s="1"/>
      <c r="C666" s="1"/>
      <c r="D666" s="1"/>
      <c r="E666" s="1"/>
      <c r="F666" s="1"/>
      <c r="G666" s="1"/>
      <c r="H666" s="1"/>
      <c r="I666" s="66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" customHeight="1">
      <c r="A667" s="1"/>
      <c r="B667" s="1"/>
      <c r="C667" s="1"/>
      <c r="D667" s="1"/>
      <c r="E667" s="1"/>
      <c r="F667" s="1"/>
      <c r="G667" s="1"/>
      <c r="H667" s="1"/>
      <c r="I667" s="66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" customHeight="1">
      <c r="A668" s="1"/>
      <c r="B668" s="1"/>
      <c r="C668" s="1"/>
      <c r="D668" s="1"/>
      <c r="E668" s="1"/>
      <c r="F668" s="1"/>
      <c r="G668" s="1"/>
      <c r="H668" s="1"/>
      <c r="I668" s="66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" customHeight="1">
      <c r="A669" s="1"/>
      <c r="B669" s="1"/>
      <c r="C669" s="1"/>
      <c r="D669" s="1"/>
      <c r="E669" s="1"/>
      <c r="F669" s="1"/>
      <c r="G669" s="1"/>
      <c r="H669" s="1"/>
      <c r="I669" s="66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" customHeight="1">
      <c r="A670" s="1"/>
      <c r="B670" s="1"/>
      <c r="C670" s="1"/>
      <c r="D670" s="1"/>
      <c r="E670" s="1"/>
      <c r="F670" s="1"/>
      <c r="G670" s="1"/>
      <c r="H670" s="1"/>
      <c r="I670" s="66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" customHeight="1">
      <c r="A671" s="1"/>
      <c r="B671" s="1"/>
      <c r="C671" s="1"/>
      <c r="D671" s="1"/>
      <c r="E671" s="1"/>
      <c r="F671" s="1"/>
      <c r="G671" s="1"/>
      <c r="H671" s="1"/>
      <c r="I671" s="66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" customHeight="1">
      <c r="A672" s="1"/>
      <c r="B672" s="1"/>
      <c r="C672" s="1"/>
      <c r="D672" s="1"/>
      <c r="E672" s="1"/>
      <c r="F672" s="1"/>
      <c r="G672" s="1"/>
      <c r="H672" s="1"/>
      <c r="I672" s="66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" customHeight="1">
      <c r="A673" s="1"/>
      <c r="B673" s="1"/>
      <c r="C673" s="1"/>
      <c r="D673" s="1"/>
      <c r="E673" s="1"/>
      <c r="F673" s="1"/>
      <c r="G673" s="1"/>
      <c r="H673" s="1"/>
      <c r="I673" s="66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" customHeight="1">
      <c r="A674" s="1"/>
      <c r="B674" s="1"/>
      <c r="C674" s="1"/>
      <c r="D674" s="1"/>
      <c r="E674" s="1"/>
      <c r="F674" s="1"/>
      <c r="G674" s="1"/>
      <c r="H674" s="1"/>
      <c r="I674" s="66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" customHeight="1">
      <c r="A675" s="1"/>
      <c r="B675" s="1"/>
      <c r="C675" s="1"/>
      <c r="D675" s="1"/>
      <c r="E675" s="1"/>
      <c r="F675" s="1"/>
      <c r="G675" s="1"/>
      <c r="H675" s="1"/>
      <c r="I675" s="66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" customHeight="1">
      <c r="A676" s="1"/>
      <c r="B676" s="1"/>
      <c r="C676" s="1"/>
      <c r="D676" s="1"/>
      <c r="E676" s="1"/>
      <c r="F676" s="1"/>
      <c r="G676" s="1"/>
      <c r="H676" s="1"/>
      <c r="I676" s="66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" customHeight="1">
      <c r="A677" s="1"/>
      <c r="B677" s="1"/>
      <c r="C677" s="1"/>
      <c r="D677" s="1"/>
      <c r="E677" s="1"/>
      <c r="F677" s="1"/>
      <c r="G677" s="1"/>
      <c r="H677" s="1"/>
      <c r="I677" s="66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" customHeight="1">
      <c r="A678" s="1"/>
      <c r="B678" s="1"/>
      <c r="C678" s="1"/>
      <c r="D678" s="1"/>
      <c r="E678" s="1"/>
      <c r="F678" s="1"/>
      <c r="G678" s="1"/>
      <c r="H678" s="1"/>
      <c r="I678" s="66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" customHeight="1">
      <c r="A679" s="1"/>
      <c r="B679" s="1"/>
      <c r="C679" s="1"/>
      <c r="D679" s="1"/>
      <c r="E679" s="1"/>
      <c r="F679" s="1"/>
      <c r="G679" s="1"/>
      <c r="H679" s="1"/>
      <c r="I679" s="66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" customHeight="1">
      <c r="A680" s="1"/>
      <c r="B680" s="1"/>
      <c r="C680" s="1"/>
      <c r="D680" s="1"/>
      <c r="E680" s="1"/>
      <c r="F680" s="1"/>
      <c r="G680" s="1"/>
      <c r="H680" s="1"/>
      <c r="I680" s="66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" customHeight="1">
      <c r="A681" s="1"/>
      <c r="B681" s="1"/>
      <c r="C681" s="1"/>
      <c r="D681" s="1"/>
      <c r="E681" s="1"/>
      <c r="F681" s="1"/>
      <c r="G681" s="1"/>
      <c r="H681" s="1"/>
      <c r="I681" s="66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" customHeight="1">
      <c r="A682" s="1"/>
      <c r="B682" s="1"/>
      <c r="C682" s="1"/>
      <c r="D682" s="1"/>
      <c r="E682" s="1"/>
      <c r="F682" s="1"/>
      <c r="G682" s="1"/>
      <c r="H682" s="1"/>
      <c r="I682" s="66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" customHeight="1">
      <c r="A683" s="1"/>
      <c r="B683" s="1"/>
      <c r="C683" s="1"/>
      <c r="D683" s="1"/>
      <c r="E683" s="1"/>
      <c r="F683" s="1"/>
      <c r="G683" s="1"/>
      <c r="H683" s="1"/>
      <c r="I683" s="66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" customHeight="1">
      <c r="A684" s="1"/>
      <c r="B684" s="1"/>
      <c r="C684" s="1"/>
      <c r="D684" s="1"/>
      <c r="E684" s="1"/>
      <c r="F684" s="1"/>
      <c r="G684" s="1"/>
      <c r="H684" s="1"/>
      <c r="I684" s="66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" customHeight="1">
      <c r="A685" s="1"/>
      <c r="B685" s="1"/>
      <c r="C685" s="1"/>
      <c r="D685" s="1"/>
      <c r="E685" s="1"/>
      <c r="F685" s="1"/>
      <c r="G685" s="1"/>
      <c r="H685" s="1"/>
      <c r="I685" s="66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" customHeight="1">
      <c r="A686" s="1"/>
      <c r="B686" s="1"/>
      <c r="C686" s="1"/>
      <c r="D686" s="1"/>
      <c r="E686" s="1"/>
      <c r="F686" s="1"/>
      <c r="G686" s="1"/>
      <c r="H686" s="1"/>
      <c r="I686" s="66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" customHeight="1">
      <c r="A687" s="1"/>
      <c r="B687" s="1"/>
      <c r="C687" s="1"/>
      <c r="D687" s="1"/>
      <c r="E687" s="1"/>
      <c r="F687" s="1"/>
      <c r="G687" s="1"/>
      <c r="H687" s="1"/>
      <c r="I687" s="66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" customHeight="1">
      <c r="A688" s="1"/>
      <c r="B688" s="1"/>
      <c r="C688" s="1"/>
      <c r="D688" s="1"/>
      <c r="E688" s="1"/>
      <c r="F688" s="1"/>
      <c r="G688" s="1"/>
      <c r="H688" s="1"/>
      <c r="I688" s="66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" customHeight="1">
      <c r="A689" s="1"/>
      <c r="B689" s="1"/>
      <c r="C689" s="1"/>
      <c r="D689" s="1"/>
      <c r="E689" s="1"/>
      <c r="F689" s="1"/>
      <c r="G689" s="1"/>
      <c r="H689" s="1"/>
      <c r="I689" s="66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" customHeight="1">
      <c r="A690" s="1"/>
      <c r="B690" s="1"/>
      <c r="C690" s="1"/>
      <c r="D690" s="1"/>
      <c r="E690" s="1"/>
      <c r="F690" s="1"/>
      <c r="G690" s="1"/>
      <c r="H690" s="1"/>
      <c r="I690" s="66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" customHeight="1">
      <c r="A691" s="1"/>
      <c r="B691" s="1"/>
      <c r="C691" s="1"/>
      <c r="D691" s="1"/>
      <c r="E691" s="1"/>
      <c r="F691" s="1"/>
      <c r="G691" s="1"/>
      <c r="H691" s="1"/>
      <c r="I691" s="66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" customHeight="1">
      <c r="A692" s="1"/>
      <c r="B692" s="1"/>
      <c r="C692" s="1"/>
      <c r="D692" s="1"/>
      <c r="E692" s="1"/>
      <c r="F692" s="1"/>
      <c r="G692" s="1"/>
      <c r="H692" s="1"/>
      <c r="I692" s="66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" customHeight="1">
      <c r="A693" s="1"/>
      <c r="B693" s="1"/>
      <c r="C693" s="1"/>
      <c r="D693" s="1"/>
      <c r="E693" s="1"/>
      <c r="F693" s="1"/>
      <c r="G693" s="1"/>
      <c r="H693" s="1"/>
      <c r="I693" s="66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" customHeight="1">
      <c r="A694" s="1"/>
      <c r="B694" s="1"/>
      <c r="C694" s="1"/>
      <c r="D694" s="1"/>
      <c r="E694" s="1"/>
      <c r="F694" s="1"/>
      <c r="G694" s="1"/>
      <c r="H694" s="1"/>
      <c r="I694" s="66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" customHeight="1">
      <c r="A695" s="1"/>
      <c r="B695" s="1"/>
      <c r="C695" s="1"/>
      <c r="D695" s="1"/>
      <c r="E695" s="1"/>
      <c r="F695" s="1"/>
      <c r="G695" s="1"/>
      <c r="H695" s="1"/>
      <c r="I695" s="66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" customHeight="1">
      <c r="A696" s="1"/>
      <c r="B696" s="1"/>
      <c r="C696" s="1"/>
      <c r="D696" s="1"/>
      <c r="E696" s="1"/>
      <c r="F696" s="1"/>
      <c r="G696" s="1"/>
      <c r="H696" s="1"/>
      <c r="I696" s="66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" customHeight="1">
      <c r="A697" s="1"/>
      <c r="B697" s="1"/>
      <c r="C697" s="1"/>
      <c r="D697" s="1"/>
      <c r="E697" s="1"/>
      <c r="F697" s="1"/>
      <c r="G697" s="1"/>
      <c r="H697" s="1"/>
      <c r="I697" s="66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" customHeight="1">
      <c r="A698" s="1"/>
      <c r="B698" s="1"/>
      <c r="C698" s="1"/>
      <c r="D698" s="1"/>
      <c r="E698" s="1"/>
      <c r="F698" s="1"/>
      <c r="G698" s="1"/>
      <c r="H698" s="1"/>
      <c r="I698" s="66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" customHeight="1">
      <c r="A699" s="1"/>
      <c r="B699" s="1"/>
      <c r="C699" s="1"/>
      <c r="D699" s="1"/>
      <c r="E699" s="1"/>
      <c r="F699" s="1"/>
      <c r="G699" s="1"/>
      <c r="H699" s="1"/>
      <c r="I699" s="66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" customHeight="1">
      <c r="A700" s="1"/>
      <c r="B700" s="1"/>
      <c r="C700" s="1"/>
      <c r="D700" s="1"/>
      <c r="E700" s="1"/>
      <c r="F700" s="1"/>
      <c r="G700" s="1"/>
      <c r="H700" s="1"/>
      <c r="I700" s="66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" customHeight="1">
      <c r="A701" s="1"/>
      <c r="B701" s="1"/>
      <c r="C701" s="1"/>
      <c r="D701" s="1"/>
      <c r="E701" s="1"/>
      <c r="F701" s="1"/>
      <c r="G701" s="1"/>
      <c r="H701" s="1"/>
      <c r="I701" s="66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" customHeight="1">
      <c r="A702" s="1"/>
      <c r="B702" s="1"/>
      <c r="C702" s="1"/>
      <c r="D702" s="1"/>
      <c r="E702" s="1"/>
      <c r="F702" s="1"/>
      <c r="G702" s="1"/>
      <c r="H702" s="1"/>
      <c r="I702" s="66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" customHeight="1">
      <c r="A703" s="1"/>
      <c r="B703" s="1"/>
      <c r="C703" s="1"/>
      <c r="D703" s="1"/>
      <c r="E703" s="1"/>
      <c r="F703" s="1"/>
      <c r="G703" s="1"/>
      <c r="H703" s="1"/>
      <c r="I703" s="66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" customHeight="1">
      <c r="A704" s="1"/>
      <c r="B704" s="1"/>
      <c r="C704" s="1"/>
      <c r="D704" s="1"/>
      <c r="E704" s="1"/>
      <c r="F704" s="1"/>
      <c r="G704" s="1"/>
      <c r="H704" s="1"/>
      <c r="I704" s="66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" customHeight="1">
      <c r="A705" s="1"/>
      <c r="B705" s="1"/>
      <c r="C705" s="1"/>
      <c r="D705" s="1"/>
      <c r="E705" s="1"/>
      <c r="F705" s="1"/>
      <c r="G705" s="1"/>
      <c r="H705" s="1"/>
      <c r="I705" s="66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" customHeight="1">
      <c r="A706" s="1"/>
      <c r="B706" s="1"/>
      <c r="C706" s="1"/>
      <c r="D706" s="1"/>
      <c r="E706" s="1"/>
      <c r="F706" s="1"/>
      <c r="G706" s="1"/>
      <c r="H706" s="1"/>
      <c r="I706" s="66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" customHeight="1">
      <c r="A707" s="1"/>
      <c r="B707" s="1"/>
      <c r="C707" s="1"/>
      <c r="D707" s="1"/>
      <c r="E707" s="1"/>
      <c r="F707" s="1"/>
      <c r="G707" s="1"/>
      <c r="H707" s="1"/>
      <c r="I707" s="66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" customHeight="1">
      <c r="A708" s="1"/>
      <c r="B708" s="1"/>
      <c r="C708" s="1"/>
      <c r="D708" s="1"/>
      <c r="E708" s="1"/>
      <c r="F708" s="1"/>
      <c r="G708" s="1"/>
      <c r="H708" s="1"/>
      <c r="I708" s="66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" customHeight="1">
      <c r="A709" s="1"/>
      <c r="B709" s="1"/>
      <c r="C709" s="1"/>
      <c r="D709" s="1"/>
      <c r="E709" s="1"/>
      <c r="F709" s="1"/>
      <c r="G709" s="1"/>
      <c r="H709" s="1"/>
      <c r="I709" s="66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" customHeight="1">
      <c r="A710" s="1"/>
      <c r="B710" s="1"/>
      <c r="C710" s="1"/>
      <c r="D710" s="1"/>
      <c r="E710" s="1"/>
      <c r="F710" s="1"/>
      <c r="G710" s="1"/>
      <c r="H710" s="1"/>
      <c r="I710" s="66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" customHeight="1">
      <c r="A711" s="1"/>
      <c r="B711" s="1"/>
      <c r="C711" s="1"/>
      <c r="D711" s="1"/>
      <c r="E711" s="1"/>
      <c r="F711" s="1"/>
      <c r="G711" s="1"/>
      <c r="H711" s="1"/>
      <c r="I711" s="66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" customHeight="1">
      <c r="A712" s="1"/>
      <c r="B712" s="1"/>
      <c r="C712" s="1"/>
      <c r="D712" s="1"/>
      <c r="E712" s="1"/>
      <c r="F712" s="1"/>
      <c r="G712" s="1"/>
      <c r="H712" s="1"/>
      <c r="I712" s="66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" customHeight="1">
      <c r="A713" s="1"/>
      <c r="B713" s="1"/>
      <c r="C713" s="1"/>
      <c r="D713" s="1"/>
      <c r="E713" s="1"/>
      <c r="F713" s="1"/>
      <c r="G713" s="1"/>
      <c r="H713" s="1"/>
      <c r="I713" s="66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" customHeight="1">
      <c r="A714" s="1"/>
      <c r="B714" s="1"/>
      <c r="C714" s="1"/>
      <c r="D714" s="1"/>
      <c r="E714" s="1"/>
      <c r="F714" s="1"/>
      <c r="G714" s="1"/>
      <c r="H714" s="1"/>
      <c r="I714" s="66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" customHeight="1">
      <c r="A715" s="1"/>
      <c r="B715" s="1"/>
      <c r="C715" s="1"/>
      <c r="D715" s="1"/>
      <c r="E715" s="1"/>
      <c r="F715" s="1"/>
      <c r="G715" s="1"/>
      <c r="H715" s="1"/>
      <c r="I715" s="66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" customHeight="1">
      <c r="A716" s="1"/>
      <c r="B716" s="1"/>
      <c r="C716" s="1"/>
      <c r="D716" s="1"/>
      <c r="E716" s="1"/>
      <c r="F716" s="1"/>
      <c r="G716" s="1"/>
      <c r="H716" s="1"/>
      <c r="I716" s="66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" customHeight="1">
      <c r="A717" s="1"/>
      <c r="B717" s="1"/>
      <c r="C717" s="1"/>
      <c r="D717" s="1"/>
      <c r="E717" s="1"/>
      <c r="F717" s="1"/>
      <c r="G717" s="1"/>
      <c r="H717" s="1"/>
      <c r="I717" s="66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" customHeight="1">
      <c r="A718" s="1"/>
      <c r="B718" s="1"/>
      <c r="C718" s="1"/>
      <c r="D718" s="1"/>
      <c r="E718" s="1"/>
      <c r="F718" s="1"/>
      <c r="G718" s="1"/>
      <c r="H718" s="1"/>
      <c r="I718" s="66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" customHeight="1">
      <c r="A719" s="1"/>
      <c r="B719" s="1"/>
      <c r="C719" s="1"/>
      <c r="D719" s="1"/>
      <c r="E719" s="1"/>
      <c r="F719" s="1"/>
      <c r="G719" s="1"/>
      <c r="H719" s="1"/>
      <c r="I719" s="66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" customHeight="1">
      <c r="A720" s="1"/>
      <c r="B720" s="1"/>
      <c r="C720" s="1"/>
      <c r="D720" s="1"/>
      <c r="E720" s="1"/>
      <c r="F720" s="1"/>
      <c r="G720" s="1"/>
      <c r="H720" s="1"/>
      <c r="I720" s="66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" customHeight="1">
      <c r="A721" s="1"/>
      <c r="B721" s="1"/>
      <c r="C721" s="1"/>
      <c r="D721" s="1"/>
      <c r="E721" s="1"/>
      <c r="F721" s="1"/>
      <c r="G721" s="1"/>
      <c r="H721" s="1"/>
      <c r="I721" s="66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" customHeight="1">
      <c r="A722" s="1"/>
      <c r="B722" s="1"/>
      <c r="C722" s="1"/>
      <c r="D722" s="1"/>
      <c r="E722" s="1"/>
      <c r="F722" s="1"/>
      <c r="G722" s="1"/>
      <c r="H722" s="1"/>
      <c r="I722" s="66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" customHeight="1">
      <c r="A723" s="1"/>
      <c r="B723" s="1"/>
      <c r="C723" s="1"/>
      <c r="D723" s="1"/>
      <c r="E723" s="1"/>
      <c r="F723" s="1"/>
      <c r="G723" s="1"/>
      <c r="H723" s="1"/>
      <c r="I723" s="66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" customHeight="1">
      <c r="A724" s="1"/>
      <c r="B724" s="1"/>
      <c r="C724" s="1"/>
      <c r="D724" s="1"/>
      <c r="E724" s="1"/>
      <c r="F724" s="1"/>
      <c r="G724" s="1"/>
      <c r="H724" s="1"/>
      <c r="I724" s="66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" customHeight="1">
      <c r="A725" s="1"/>
      <c r="B725" s="1"/>
      <c r="C725" s="1"/>
      <c r="D725" s="1"/>
      <c r="E725" s="1"/>
      <c r="F725" s="1"/>
      <c r="G725" s="1"/>
      <c r="H725" s="1"/>
      <c r="I725" s="66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" customHeight="1">
      <c r="A726" s="1"/>
      <c r="B726" s="1"/>
      <c r="C726" s="1"/>
      <c r="D726" s="1"/>
      <c r="E726" s="1"/>
      <c r="F726" s="1"/>
      <c r="G726" s="1"/>
      <c r="H726" s="1"/>
      <c r="I726" s="66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" customHeight="1">
      <c r="A727" s="1"/>
      <c r="B727" s="1"/>
      <c r="C727" s="1"/>
      <c r="D727" s="1"/>
      <c r="E727" s="1"/>
      <c r="F727" s="1"/>
      <c r="G727" s="1"/>
      <c r="H727" s="1"/>
      <c r="I727" s="66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" customHeight="1">
      <c r="A728" s="1"/>
      <c r="B728" s="1"/>
      <c r="C728" s="1"/>
      <c r="D728" s="1"/>
      <c r="E728" s="1"/>
      <c r="F728" s="1"/>
      <c r="G728" s="1"/>
      <c r="H728" s="1"/>
      <c r="I728" s="66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" customHeight="1">
      <c r="A729" s="1"/>
      <c r="B729" s="1"/>
      <c r="C729" s="1"/>
      <c r="D729" s="1"/>
      <c r="E729" s="1"/>
      <c r="F729" s="1"/>
      <c r="G729" s="1"/>
      <c r="H729" s="1"/>
      <c r="I729" s="66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" customHeight="1">
      <c r="A730" s="1"/>
      <c r="B730" s="1"/>
      <c r="C730" s="1"/>
      <c r="D730" s="1"/>
      <c r="E730" s="1"/>
      <c r="F730" s="1"/>
      <c r="G730" s="1"/>
      <c r="H730" s="1"/>
      <c r="I730" s="66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" customHeight="1">
      <c r="A731" s="1"/>
      <c r="B731" s="1"/>
      <c r="C731" s="1"/>
      <c r="D731" s="1"/>
      <c r="E731" s="1"/>
      <c r="F731" s="1"/>
      <c r="G731" s="1"/>
      <c r="H731" s="1"/>
      <c r="I731" s="66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" customHeight="1">
      <c r="A732" s="1"/>
      <c r="B732" s="1"/>
      <c r="C732" s="1"/>
      <c r="D732" s="1"/>
      <c r="E732" s="1"/>
      <c r="F732" s="1"/>
      <c r="G732" s="1"/>
      <c r="H732" s="1"/>
      <c r="I732" s="66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" customHeight="1">
      <c r="A733" s="1"/>
      <c r="B733" s="1"/>
      <c r="C733" s="1"/>
      <c r="D733" s="1"/>
      <c r="E733" s="1"/>
      <c r="F733" s="1"/>
      <c r="G733" s="1"/>
      <c r="H733" s="1"/>
      <c r="I733" s="66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" customHeight="1">
      <c r="A734" s="1"/>
      <c r="B734" s="1"/>
      <c r="C734" s="1"/>
      <c r="D734" s="1"/>
      <c r="E734" s="1"/>
      <c r="F734" s="1"/>
      <c r="G734" s="1"/>
      <c r="H734" s="1"/>
      <c r="I734" s="66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" customHeight="1">
      <c r="A735" s="1"/>
      <c r="B735" s="1"/>
      <c r="C735" s="1"/>
      <c r="D735" s="1"/>
      <c r="E735" s="1"/>
      <c r="F735" s="1"/>
      <c r="G735" s="1"/>
      <c r="H735" s="1"/>
      <c r="I735" s="66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" customHeight="1">
      <c r="A736" s="1"/>
      <c r="B736" s="1"/>
      <c r="C736" s="1"/>
      <c r="D736" s="1"/>
      <c r="E736" s="1"/>
      <c r="F736" s="1"/>
      <c r="G736" s="1"/>
      <c r="H736" s="1"/>
      <c r="I736" s="66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" customHeight="1">
      <c r="A737" s="1"/>
      <c r="B737" s="1"/>
      <c r="C737" s="1"/>
      <c r="D737" s="1"/>
      <c r="E737" s="1"/>
      <c r="F737" s="1"/>
      <c r="G737" s="1"/>
      <c r="H737" s="1"/>
      <c r="I737" s="66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" customHeight="1">
      <c r="A738" s="1"/>
      <c r="B738" s="1"/>
      <c r="C738" s="1"/>
      <c r="D738" s="1"/>
      <c r="E738" s="1"/>
      <c r="F738" s="1"/>
      <c r="G738" s="1"/>
      <c r="H738" s="1"/>
      <c r="I738" s="66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" customHeight="1">
      <c r="A739" s="1"/>
      <c r="B739" s="1"/>
      <c r="C739" s="1"/>
      <c r="D739" s="1"/>
      <c r="E739" s="1"/>
      <c r="F739" s="1"/>
      <c r="G739" s="1"/>
      <c r="H739" s="1"/>
      <c r="I739" s="66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" customHeight="1">
      <c r="A740" s="1"/>
      <c r="B740" s="1"/>
      <c r="C740" s="1"/>
      <c r="D740" s="1"/>
      <c r="E740" s="1"/>
      <c r="F740" s="1"/>
      <c r="G740" s="1"/>
      <c r="H740" s="1"/>
      <c r="I740" s="66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" customHeight="1">
      <c r="A741" s="1"/>
      <c r="B741" s="1"/>
      <c r="C741" s="1"/>
      <c r="D741" s="1"/>
      <c r="E741" s="1"/>
      <c r="F741" s="1"/>
      <c r="G741" s="1"/>
      <c r="H741" s="1"/>
      <c r="I741" s="66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" customHeight="1">
      <c r="A742" s="1"/>
      <c r="B742" s="1"/>
      <c r="C742" s="1"/>
      <c r="D742" s="1"/>
      <c r="E742" s="1"/>
      <c r="F742" s="1"/>
      <c r="G742" s="1"/>
      <c r="H742" s="1"/>
      <c r="I742" s="66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" customHeight="1">
      <c r="A743" s="1"/>
      <c r="B743" s="1"/>
      <c r="C743" s="1"/>
      <c r="D743" s="1"/>
      <c r="E743" s="1"/>
      <c r="F743" s="1"/>
      <c r="G743" s="1"/>
      <c r="H743" s="1"/>
      <c r="I743" s="66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" customHeight="1">
      <c r="A744" s="1"/>
      <c r="B744" s="1"/>
      <c r="C744" s="1"/>
      <c r="D744" s="1"/>
      <c r="E744" s="1"/>
      <c r="F744" s="1"/>
      <c r="G744" s="1"/>
      <c r="H744" s="1"/>
      <c r="I744" s="66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" customHeight="1">
      <c r="A745" s="1"/>
      <c r="B745" s="1"/>
      <c r="C745" s="1"/>
      <c r="D745" s="1"/>
      <c r="E745" s="1"/>
      <c r="F745" s="1"/>
      <c r="G745" s="1"/>
      <c r="H745" s="1"/>
      <c r="I745" s="66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" customHeight="1">
      <c r="A746" s="1"/>
      <c r="B746" s="1"/>
      <c r="C746" s="1"/>
      <c r="D746" s="1"/>
      <c r="E746" s="1"/>
      <c r="F746" s="1"/>
      <c r="G746" s="1"/>
      <c r="H746" s="1"/>
      <c r="I746" s="66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" customHeight="1">
      <c r="A747" s="1"/>
      <c r="B747" s="1"/>
      <c r="C747" s="1"/>
      <c r="D747" s="1"/>
      <c r="E747" s="1"/>
      <c r="F747" s="1"/>
      <c r="G747" s="1"/>
      <c r="H747" s="1"/>
      <c r="I747" s="66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" customHeight="1">
      <c r="A748" s="1"/>
      <c r="B748" s="1"/>
      <c r="C748" s="1"/>
      <c r="D748" s="1"/>
      <c r="E748" s="1"/>
      <c r="F748" s="1"/>
      <c r="G748" s="1"/>
      <c r="H748" s="1"/>
      <c r="I748" s="66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" customHeight="1">
      <c r="A749" s="1"/>
      <c r="B749" s="1"/>
      <c r="C749" s="1"/>
      <c r="D749" s="1"/>
      <c r="E749" s="1"/>
      <c r="F749" s="1"/>
      <c r="G749" s="1"/>
      <c r="H749" s="1"/>
      <c r="I749" s="66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" customHeight="1">
      <c r="A750" s="1"/>
      <c r="B750" s="1"/>
      <c r="C750" s="1"/>
      <c r="D750" s="1"/>
      <c r="E750" s="1"/>
      <c r="F750" s="1"/>
      <c r="G750" s="1"/>
      <c r="H750" s="1"/>
      <c r="I750" s="66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" customHeight="1">
      <c r="A751" s="1"/>
      <c r="B751" s="1"/>
      <c r="C751" s="1"/>
      <c r="D751" s="1"/>
      <c r="E751" s="1"/>
      <c r="F751" s="1"/>
      <c r="G751" s="1"/>
      <c r="H751" s="1"/>
      <c r="I751" s="66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" customHeight="1">
      <c r="A752" s="1"/>
      <c r="B752" s="1"/>
      <c r="C752" s="1"/>
      <c r="D752" s="1"/>
      <c r="E752" s="1"/>
      <c r="F752" s="1"/>
      <c r="G752" s="1"/>
      <c r="H752" s="1"/>
      <c r="I752" s="66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" customHeight="1">
      <c r="A753" s="1"/>
      <c r="B753" s="1"/>
      <c r="C753" s="1"/>
      <c r="D753" s="1"/>
      <c r="E753" s="1"/>
      <c r="F753" s="1"/>
      <c r="G753" s="1"/>
      <c r="H753" s="1"/>
      <c r="I753" s="66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" customHeight="1">
      <c r="A754" s="1"/>
      <c r="B754" s="1"/>
      <c r="C754" s="1"/>
      <c r="D754" s="1"/>
      <c r="E754" s="1"/>
      <c r="F754" s="1"/>
      <c r="G754" s="1"/>
      <c r="H754" s="1"/>
      <c r="I754" s="66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" customHeight="1">
      <c r="A755" s="1"/>
      <c r="B755" s="1"/>
      <c r="C755" s="1"/>
      <c r="D755" s="1"/>
      <c r="E755" s="1"/>
      <c r="F755" s="1"/>
      <c r="G755" s="1"/>
      <c r="H755" s="1"/>
      <c r="I755" s="66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" customHeight="1">
      <c r="A756" s="1"/>
      <c r="B756" s="1"/>
      <c r="C756" s="1"/>
      <c r="D756" s="1"/>
      <c r="E756" s="1"/>
      <c r="F756" s="1"/>
      <c r="G756" s="1"/>
      <c r="H756" s="1"/>
      <c r="I756" s="66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" customHeight="1">
      <c r="A757" s="1"/>
      <c r="B757" s="1"/>
      <c r="C757" s="1"/>
      <c r="D757" s="1"/>
      <c r="E757" s="1"/>
      <c r="F757" s="1"/>
      <c r="G757" s="1"/>
      <c r="H757" s="1"/>
      <c r="I757" s="66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" customHeight="1">
      <c r="A758" s="1"/>
      <c r="B758" s="1"/>
      <c r="C758" s="1"/>
      <c r="D758" s="1"/>
      <c r="E758" s="1"/>
      <c r="F758" s="1"/>
      <c r="G758" s="1"/>
      <c r="H758" s="1"/>
      <c r="I758" s="66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" customHeight="1">
      <c r="A759" s="1"/>
      <c r="B759" s="1"/>
      <c r="C759" s="1"/>
      <c r="D759" s="1"/>
      <c r="E759" s="1"/>
      <c r="F759" s="1"/>
      <c r="G759" s="1"/>
      <c r="H759" s="1"/>
      <c r="I759" s="66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" customHeight="1">
      <c r="A760" s="1"/>
      <c r="B760" s="1"/>
      <c r="C760" s="1"/>
      <c r="D760" s="1"/>
      <c r="E760" s="1"/>
      <c r="F760" s="1"/>
      <c r="G760" s="1"/>
      <c r="H760" s="1"/>
      <c r="I760" s="66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" customHeight="1">
      <c r="A761" s="1"/>
      <c r="B761" s="1"/>
      <c r="C761" s="1"/>
      <c r="D761" s="1"/>
      <c r="E761" s="1"/>
      <c r="F761" s="1"/>
      <c r="G761" s="1"/>
      <c r="H761" s="1"/>
      <c r="I761" s="66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" customHeight="1">
      <c r="A762" s="1"/>
      <c r="B762" s="1"/>
      <c r="C762" s="1"/>
      <c r="D762" s="1"/>
      <c r="E762" s="1"/>
      <c r="F762" s="1"/>
      <c r="G762" s="1"/>
      <c r="H762" s="1"/>
      <c r="I762" s="66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" customHeight="1">
      <c r="A763" s="1"/>
      <c r="B763" s="1"/>
      <c r="C763" s="1"/>
      <c r="D763" s="1"/>
      <c r="E763" s="1"/>
      <c r="F763" s="1"/>
      <c r="G763" s="1"/>
      <c r="H763" s="1"/>
      <c r="I763" s="66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" customHeight="1">
      <c r="A764" s="1"/>
      <c r="B764" s="1"/>
      <c r="C764" s="1"/>
      <c r="D764" s="1"/>
      <c r="E764" s="1"/>
      <c r="F764" s="1"/>
      <c r="G764" s="1"/>
      <c r="H764" s="1"/>
      <c r="I764" s="66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" customHeight="1">
      <c r="A765" s="1"/>
      <c r="B765" s="1"/>
      <c r="C765" s="1"/>
      <c r="D765" s="1"/>
      <c r="E765" s="1"/>
      <c r="F765" s="1"/>
      <c r="G765" s="1"/>
      <c r="H765" s="1"/>
      <c r="I765" s="66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" customHeight="1">
      <c r="A766" s="1"/>
      <c r="B766" s="1"/>
      <c r="C766" s="1"/>
      <c r="D766" s="1"/>
      <c r="E766" s="1"/>
      <c r="F766" s="1"/>
      <c r="G766" s="1"/>
      <c r="H766" s="1"/>
      <c r="I766" s="66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" customHeight="1">
      <c r="A767" s="1"/>
      <c r="B767" s="1"/>
      <c r="C767" s="1"/>
      <c r="D767" s="1"/>
      <c r="E767" s="1"/>
      <c r="F767" s="1"/>
      <c r="G767" s="1"/>
      <c r="H767" s="1"/>
      <c r="I767" s="66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" customHeight="1">
      <c r="A768" s="1"/>
      <c r="B768" s="1"/>
      <c r="C768" s="1"/>
      <c r="D768" s="1"/>
      <c r="E768" s="1"/>
      <c r="F768" s="1"/>
      <c r="G768" s="1"/>
      <c r="H768" s="1"/>
      <c r="I768" s="66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" customHeight="1">
      <c r="A769" s="1"/>
      <c r="B769" s="1"/>
      <c r="C769" s="1"/>
      <c r="D769" s="1"/>
      <c r="E769" s="1"/>
      <c r="F769" s="1"/>
      <c r="G769" s="1"/>
      <c r="H769" s="1"/>
      <c r="I769" s="66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" customHeight="1">
      <c r="A770" s="1"/>
      <c r="B770" s="1"/>
      <c r="C770" s="1"/>
      <c r="D770" s="1"/>
      <c r="E770" s="1"/>
      <c r="F770" s="1"/>
      <c r="G770" s="1"/>
      <c r="H770" s="1"/>
      <c r="I770" s="66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" customHeight="1">
      <c r="A771" s="1"/>
      <c r="B771" s="1"/>
      <c r="C771" s="1"/>
      <c r="D771" s="1"/>
      <c r="E771" s="1"/>
      <c r="F771" s="1"/>
      <c r="G771" s="1"/>
      <c r="H771" s="1"/>
      <c r="I771" s="66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" customHeight="1">
      <c r="A772" s="1"/>
      <c r="B772" s="1"/>
      <c r="C772" s="1"/>
      <c r="D772" s="1"/>
      <c r="E772" s="1"/>
      <c r="F772" s="1"/>
      <c r="G772" s="1"/>
      <c r="H772" s="1"/>
      <c r="I772" s="66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" customHeight="1">
      <c r="A773" s="1"/>
      <c r="B773" s="1"/>
      <c r="C773" s="1"/>
      <c r="D773" s="1"/>
      <c r="E773" s="1"/>
      <c r="F773" s="1"/>
      <c r="G773" s="1"/>
      <c r="H773" s="1"/>
      <c r="I773" s="66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" customHeight="1">
      <c r="A774" s="1"/>
      <c r="B774" s="1"/>
      <c r="C774" s="1"/>
      <c r="D774" s="1"/>
      <c r="E774" s="1"/>
      <c r="F774" s="1"/>
      <c r="G774" s="1"/>
      <c r="H774" s="1"/>
      <c r="I774" s="66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" customHeight="1">
      <c r="A775" s="1"/>
      <c r="B775" s="1"/>
      <c r="C775" s="1"/>
      <c r="D775" s="1"/>
      <c r="E775" s="1"/>
      <c r="F775" s="1"/>
      <c r="G775" s="1"/>
      <c r="H775" s="1"/>
      <c r="I775" s="66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" customHeight="1">
      <c r="A776" s="1"/>
      <c r="B776" s="1"/>
      <c r="C776" s="1"/>
      <c r="D776" s="1"/>
      <c r="E776" s="1"/>
      <c r="F776" s="1"/>
      <c r="G776" s="1"/>
      <c r="H776" s="1"/>
      <c r="I776" s="66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" customHeight="1">
      <c r="A777" s="1"/>
      <c r="B777" s="1"/>
      <c r="C777" s="1"/>
      <c r="D777" s="1"/>
      <c r="E777" s="1"/>
      <c r="F777" s="1"/>
      <c r="G777" s="1"/>
      <c r="H777" s="1"/>
      <c r="I777" s="66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" customHeight="1">
      <c r="A778" s="1"/>
      <c r="B778" s="1"/>
      <c r="C778" s="1"/>
      <c r="D778" s="1"/>
      <c r="E778" s="1"/>
      <c r="F778" s="1"/>
      <c r="G778" s="1"/>
      <c r="H778" s="1"/>
      <c r="I778" s="66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" customHeight="1">
      <c r="A779" s="1"/>
      <c r="B779" s="1"/>
      <c r="C779" s="1"/>
      <c r="D779" s="1"/>
      <c r="E779" s="1"/>
      <c r="F779" s="1"/>
      <c r="G779" s="1"/>
      <c r="H779" s="1"/>
      <c r="I779" s="66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" customHeight="1">
      <c r="A780" s="1"/>
      <c r="B780" s="1"/>
      <c r="C780" s="1"/>
      <c r="D780" s="1"/>
      <c r="E780" s="1"/>
      <c r="F780" s="1"/>
      <c r="G780" s="1"/>
      <c r="H780" s="1"/>
      <c r="I780" s="66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" customHeight="1">
      <c r="A781" s="1"/>
      <c r="B781" s="1"/>
      <c r="C781" s="1"/>
      <c r="D781" s="1"/>
      <c r="E781" s="1"/>
      <c r="F781" s="1"/>
      <c r="G781" s="1"/>
      <c r="H781" s="1"/>
      <c r="I781" s="66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" customHeight="1">
      <c r="A782" s="1"/>
      <c r="B782" s="1"/>
      <c r="C782" s="1"/>
      <c r="D782" s="1"/>
      <c r="E782" s="1"/>
      <c r="F782" s="1"/>
      <c r="G782" s="1"/>
      <c r="H782" s="1"/>
      <c r="I782" s="66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" customHeight="1">
      <c r="A783" s="1"/>
      <c r="B783" s="1"/>
      <c r="C783" s="1"/>
      <c r="D783" s="1"/>
      <c r="E783" s="1"/>
      <c r="F783" s="1"/>
      <c r="G783" s="1"/>
      <c r="H783" s="1"/>
      <c r="I783" s="66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" customHeight="1">
      <c r="A784" s="1"/>
      <c r="B784" s="1"/>
      <c r="C784" s="1"/>
      <c r="D784" s="1"/>
      <c r="E784" s="1"/>
      <c r="F784" s="1"/>
      <c r="G784" s="1"/>
      <c r="H784" s="1"/>
      <c r="I784" s="66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" customHeight="1">
      <c r="A785" s="1"/>
      <c r="B785" s="1"/>
      <c r="C785" s="1"/>
      <c r="D785" s="1"/>
      <c r="E785" s="1"/>
      <c r="F785" s="1"/>
      <c r="G785" s="1"/>
      <c r="H785" s="1"/>
      <c r="I785" s="66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" customHeight="1">
      <c r="A786" s="1"/>
      <c r="B786" s="1"/>
      <c r="C786" s="1"/>
      <c r="D786" s="1"/>
      <c r="E786" s="1"/>
      <c r="F786" s="1"/>
      <c r="G786" s="1"/>
      <c r="H786" s="1"/>
      <c r="I786" s="66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" customHeight="1">
      <c r="A787" s="1"/>
      <c r="B787" s="1"/>
      <c r="C787" s="1"/>
      <c r="D787" s="1"/>
      <c r="E787" s="1"/>
      <c r="F787" s="1"/>
      <c r="G787" s="1"/>
      <c r="H787" s="1"/>
      <c r="I787" s="66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" customHeight="1">
      <c r="A788" s="1"/>
      <c r="B788" s="1"/>
      <c r="C788" s="1"/>
      <c r="D788" s="1"/>
      <c r="E788" s="1"/>
      <c r="F788" s="1"/>
      <c r="G788" s="1"/>
      <c r="H788" s="1"/>
      <c r="I788" s="66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" customHeight="1">
      <c r="A789" s="1"/>
      <c r="B789" s="1"/>
      <c r="C789" s="1"/>
      <c r="D789" s="1"/>
      <c r="E789" s="1"/>
      <c r="F789" s="1"/>
      <c r="G789" s="1"/>
      <c r="H789" s="1"/>
      <c r="I789" s="66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" customHeight="1">
      <c r="A790" s="1"/>
      <c r="B790" s="1"/>
      <c r="C790" s="1"/>
      <c r="D790" s="1"/>
      <c r="E790" s="1"/>
      <c r="F790" s="1"/>
      <c r="G790" s="1"/>
      <c r="H790" s="1"/>
      <c r="I790" s="66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" customHeight="1">
      <c r="A791" s="1"/>
      <c r="B791" s="1"/>
      <c r="C791" s="1"/>
      <c r="D791" s="1"/>
      <c r="E791" s="1"/>
      <c r="F791" s="1"/>
      <c r="G791" s="1"/>
      <c r="H791" s="1"/>
      <c r="I791" s="66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" customHeight="1">
      <c r="A792" s="1"/>
      <c r="B792" s="1"/>
      <c r="C792" s="1"/>
      <c r="D792" s="1"/>
      <c r="E792" s="1"/>
      <c r="F792" s="1"/>
      <c r="G792" s="1"/>
      <c r="H792" s="1"/>
      <c r="I792" s="66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" customHeight="1">
      <c r="A793" s="1"/>
      <c r="B793" s="1"/>
      <c r="C793" s="1"/>
      <c r="D793" s="1"/>
      <c r="E793" s="1"/>
      <c r="F793" s="1"/>
      <c r="G793" s="1"/>
      <c r="H793" s="1"/>
      <c r="I793" s="66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" customHeight="1">
      <c r="A794" s="1"/>
      <c r="B794" s="1"/>
      <c r="C794" s="1"/>
      <c r="D794" s="1"/>
      <c r="E794" s="1"/>
      <c r="F794" s="1"/>
      <c r="G794" s="1"/>
      <c r="H794" s="1"/>
      <c r="I794" s="66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" customHeight="1">
      <c r="A795" s="1"/>
      <c r="B795" s="1"/>
      <c r="C795" s="1"/>
      <c r="D795" s="1"/>
      <c r="E795" s="1"/>
      <c r="F795" s="1"/>
      <c r="G795" s="1"/>
      <c r="H795" s="1"/>
      <c r="I795" s="66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" customHeight="1">
      <c r="A796" s="1"/>
      <c r="B796" s="1"/>
      <c r="C796" s="1"/>
      <c r="D796" s="1"/>
      <c r="E796" s="1"/>
      <c r="F796" s="1"/>
      <c r="G796" s="1"/>
      <c r="H796" s="1"/>
      <c r="I796" s="66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" customHeight="1">
      <c r="A797" s="1"/>
      <c r="B797" s="1"/>
      <c r="C797" s="1"/>
      <c r="D797" s="1"/>
      <c r="E797" s="1"/>
      <c r="F797" s="1"/>
      <c r="G797" s="1"/>
      <c r="H797" s="1"/>
      <c r="I797" s="66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" customHeight="1">
      <c r="A798" s="1"/>
      <c r="B798" s="1"/>
      <c r="C798" s="1"/>
      <c r="D798" s="1"/>
      <c r="E798" s="1"/>
      <c r="F798" s="1"/>
      <c r="G798" s="1"/>
      <c r="H798" s="1"/>
      <c r="I798" s="66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" customHeight="1">
      <c r="A799" s="1"/>
      <c r="B799" s="1"/>
      <c r="C799" s="1"/>
      <c r="D799" s="1"/>
      <c r="E799" s="1"/>
      <c r="F799" s="1"/>
      <c r="G799" s="1"/>
      <c r="H799" s="1"/>
      <c r="I799" s="66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" customHeight="1">
      <c r="A800" s="1"/>
      <c r="B800" s="1"/>
      <c r="C800" s="1"/>
      <c r="D800" s="1"/>
      <c r="E800" s="1"/>
      <c r="F800" s="1"/>
      <c r="G800" s="1"/>
      <c r="H800" s="1"/>
      <c r="I800" s="66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" customHeight="1">
      <c r="A801" s="1"/>
      <c r="B801" s="1"/>
      <c r="C801" s="1"/>
      <c r="D801" s="1"/>
      <c r="E801" s="1"/>
      <c r="F801" s="1"/>
      <c r="G801" s="1"/>
      <c r="H801" s="1"/>
      <c r="I801" s="66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" customHeight="1">
      <c r="A802" s="1"/>
      <c r="B802" s="1"/>
      <c r="C802" s="1"/>
      <c r="D802" s="1"/>
      <c r="E802" s="1"/>
      <c r="F802" s="1"/>
      <c r="G802" s="1"/>
      <c r="H802" s="1"/>
      <c r="I802" s="66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" customHeight="1">
      <c r="A803" s="1"/>
      <c r="B803" s="1"/>
      <c r="C803" s="1"/>
      <c r="D803" s="1"/>
      <c r="E803" s="1"/>
      <c r="F803" s="1"/>
      <c r="G803" s="1"/>
      <c r="H803" s="1"/>
      <c r="I803" s="66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" customHeight="1">
      <c r="A804" s="1"/>
      <c r="B804" s="1"/>
      <c r="C804" s="1"/>
      <c r="D804" s="1"/>
      <c r="E804" s="1"/>
      <c r="F804" s="1"/>
      <c r="G804" s="1"/>
      <c r="H804" s="1"/>
      <c r="I804" s="66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" customHeight="1">
      <c r="A805" s="1"/>
      <c r="B805" s="1"/>
      <c r="C805" s="1"/>
      <c r="D805" s="1"/>
      <c r="E805" s="1"/>
      <c r="F805" s="1"/>
      <c r="G805" s="1"/>
      <c r="H805" s="1"/>
      <c r="I805" s="66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" customHeight="1">
      <c r="A806" s="1"/>
      <c r="B806" s="1"/>
      <c r="C806" s="1"/>
      <c r="D806" s="1"/>
      <c r="E806" s="1"/>
      <c r="F806" s="1"/>
      <c r="G806" s="1"/>
      <c r="H806" s="1"/>
      <c r="I806" s="66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" customHeight="1">
      <c r="A807" s="1"/>
      <c r="B807" s="1"/>
      <c r="C807" s="1"/>
      <c r="D807" s="1"/>
      <c r="E807" s="1"/>
      <c r="F807" s="1"/>
      <c r="G807" s="1"/>
      <c r="H807" s="1"/>
      <c r="I807" s="66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" customHeight="1">
      <c r="A808" s="1"/>
      <c r="B808" s="1"/>
      <c r="C808" s="1"/>
      <c r="D808" s="1"/>
      <c r="E808" s="1"/>
      <c r="F808" s="1"/>
      <c r="G808" s="1"/>
      <c r="H808" s="1"/>
      <c r="I808" s="66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" customHeight="1">
      <c r="A809" s="1"/>
      <c r="B809" s="1"/>
      <c r="C809" s="1"/>
      <c r="D809" s="1"/>
      <c r="E809" s="1"/>
      <c r="F809" s="1"/>
      <c r="G809" s="1"/>
      <c r="H809" s="1"/>
      <c r="I809" s="66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" customHeight="1">
      <c r="A810" s="1"/>
      <c r="B810" s="1"/>
      <c r="C810" s="1"/>
      <c r="D810" s="1"/>
      <c r="E810" s="1"/>
      <c r="F810" s="1"/>
      <c r="G810" s="1"/>
      <c r="H810" s="1"/>
      <c r="I810" s="66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" customHeight="1">
      <c r="A811" s="1"/>
      <c r="B811" s="1"/>
      <c r="C811" s="1"/>
      <c r="D811" s="1"/>
      <c r="E811" s="1"/>
      <c r="F811" s="1"/>
      <c r="G811" s="1"/>
      <c r="H811" s="1"/>
      <c r="I811" s="66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" customHeight="1">
      <c r="A812" s="1"/>
      <c r="B812" s="1"/>
      <c r="C812" s="1"/>
      <c r="D812" s="1"/>
      <c r="E812" s="1"/>
      <c r="F812" s="1"/>
      <c r="G812" s="1"/>
      <c r="H812" s="1"/>
      <c r="I812" s="66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" customHeight="1">
      <c r="A813" s="1"/>
      <c r="B813" s="1"/>
      <c r="C813" s="1"/>
      <c r="D813" s="1"/>
      <c r="E813" s="1"/>
      <c r="F813" s="1"/>
      <c r="G813" s="1"/>
      <c r="H813" s="1"/>
      <c r="I813" s="66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" customHeight="1">
      <c r="A814" s="1"/>
      <c r="B814" s="1"/>
      <c r="C814" s="1"/>
      <c r="D814" s="1"/>
      <c r="E814" s="1"/>
      <c r="F814" s="1"/>
      <c r="G814" s="1"/>
      <c r="H814" s="1"/>
      <c r="I814" s="66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" customHeight="1">
      <c r="A815" s="1"/>
      <c r="B815" s="1"/>
      <c r="C815" s="1"/>
      <c r="D815" s="1"/>
      <c r="E815" s="1"/>
      <c r="F815" s="1"/>
      <c r="G815" s="1"/>
      <c r="H815" s="1"/>
      <c r="I815" s="66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" customHeight="1">
      <c r="A816" s="1"/>
      <c r="B816" s="1"/>
      <c r="C816" s="1"/>
      <c r="D816" s="1"/>
      <c r="E816" s="1"/>
      <c r="F816" s="1"/>
      <c r="G816" s="1"/>
      <c r="H816" s="1"/>
      <c r="I816" s="66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" customHeight="1">
      <c r="A817" s="1"/>
      <c r="B817" s="1"/>
      <c r="C817" s="1"/>
      <c r="D817" s="1"/>
      <c r="E817" s="1"/>
      <c r="F817" s="1"/>
      <c r="G817" s="1"/>
      <c r="H817" s="1"/>
      <c r="I817" s="66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" customHeight="1">
      <c r="A818" s="1"/>
      <c r="B818" s="1"/>
      <c r="C818" s="1"/>
      <c r="D818" s="1"/>
      <c r="E818" s="1"/>
      <c r="F818" s="1"/>
      <c r="G818" s="1"/>
      <c r="H818" s="1"/>
      <c r="I818" s="66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" customHeight="1">
      <c r="A819" s="1"/>
      <c r="B819" s="1"/>
      <c r="C819" s="1"/>
      <c r="D819" s="1"/>
      <c r="E819" s="1"/>
      <c r="F819" s="1"/>
      <c r="G819" s="1"/>
      <c r="H819" s="1"/>
      <c r="I819" s="66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" customHeight="1">
      <c r="A820" s="1"/>
      <c r="B820" s="1"/>
      <c r="C820" s="1"/>
      <c r="D820" s="1"/>
      <c r="E820" s="1"/>
      <c r="F820" s="1"/>
      <c r="G820" s="1"/>
      <c r="H820" s="1"/>
      <c r="I820" s="66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" customHeight="1">
      <c r="A821" s="1"/>
      <c r="B821" s="1"/>
      <c r="C821" s="1"/>
      <c r="D821" s="1"/>
      <c r="E821" s="1"/>
      <c r="F821" s="1"/>
      <c r="G821" s="1"/>
      <c r="H821" s="1"/>
      <c r="I821" s="66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" customHeight="1">
      <c r="A822" s="1"/>
      <c r="B822" s="1"/>
      <c r="C822" s="1"/>
      <c r="D822" s="1"/>
      <c r="E822" s="1"/>
      <c r="F822" s="1"/>
      <c r="G822" s="1"/>
      <c r="H822" s="1"/>
      <c r="I822" s="66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" customHeight="1">
      <c r="A823" s="1"/>
      <c r="B823" s="1"/>
      <c r="C823" s="1"/>
      <c r="D823" s="1"/>
      <c r="E823" s="1"/>
      <c r="F823" s="1"/>
      <c r="G823" s="1"/>
      <c r="H823" s="1"/>
      <c r="I823" s="66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" customHeight="1">
      <c r="A824" s="1"/>
      <c r="B824" s="1"/>
      <c r="C824" s="1"/>
      <c r="D824" s="1"/>
      <c r="E824" s="1"/>
      <c r="F824" s="1"/>
      <c r="G824" s="1"/>
      <c r="H824" s="1"/>
      <c r="I824" s="66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" customHeight="1">
      <c r="A825" s="1"/>
      <c r="B825" s="1"/>
      <c r="C825" s="1"/>
      <c r="D825" s="1"/>
      <c r="E825" s="1"/>
      <c r="F825" s="1"/>
      <c r="G825" s="1"/>
      <c r="H825" s="1"/>
      <c r="I825" s="66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" customHeight="1">
      <c r="A826" s="1"/>
      <c r="B826" s="1"/>
      <c r="C826" s="1"/>
      <c r="D826" s="1"/>
      <c r="E826" s="1"/>
      <c r="F826" s="1"/>
      <c r="G826" s="1"/>
      <c r="H826" s="1"/>
      <c r="I826" s="66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" customHeight="1">
      <c r="A827" s="1"/>
      <c r="B827" s="1"/>
      <c r="C827" s="1"/>
      <c r="D827" s="1"/>
      <c r="E827" s="1"/>
      <c r="F827" s="1"/>
      <c r="G827" s="1"/>
      <c r="H827" s="1"/>
      <c r="I827" s="66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" customHeight="1">
      <c r="A828" s="1"/>
      <c r="B828" s="1"/>
      <c r="C828" s="1"/>
      <c r="D828" s="1"/>
      <c r="E828" s="1"/>
      <c r="F828" s="1"/>
      <c r="G828" s="1"/>
      <c r="H828" s="1"/>
      <c r="I828" s="66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" customHeight="1">
      <c r="A829" s="1"/>
      <c r="B829" s="1"/>
      <c r="C829" s="1"/>
      <c r="D829" s="1"/>
      <c r="E829" s="1"/>
      <c r="F829" s="1"/>
      <c r="G829" s="1"/>
      <c r="H829" s="1"/>
      <c r="I829" s="66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" customHeight="1">
      <c r="A830" s="1"/>
      <c r="B830" s="1"/>
      <c r="C830" s="1"/>
      <c r="D830" s="1"/>
      <c r="E830" s="1"/>
      <c r="F830" s="1"/>
      <c r="G830" s="1"/>
      <c r="H830" s="1"/>
      <c r="I830" s="66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" customHeight="1">
      <c r="A831" s="1"/>
      <c r="B831" s="1"/>
      <c r="C831" s="1"/>
      <c r="D831" s="1"/>
      <c r="E831" s="1"/>
      <c r="F831" s="1"/>
      <c r="G831" s="1"/>
      <c r="H831" s="1"/>
      <c r="I831" s="66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" customHeight="1">
      <c r="A832" s="1"/>
      <c r="B832" s="1"/>
      <c r="C832" s="1"/>
      <c r="D832" s="1"/>
      <c r="E832" s="1"/>
      <c r="F832" s="1"/>
      <c r="G832" s="1"/>
      <c r="H832" s="1"/>
      <c r="I832" s="66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" customHeight="1">
      <c r="A833" s="1"/>
      <c r="B833" s="1"/>
      <c r="C833" s="1"/>
      <c r="D833" s="1"/>
      <c r="E833" s="1"/>
      <c r="F833" s="1"/>
      <c r="G833" s="1"/>
      <c r="H833" s="1"/>
      <c r="I833" s="66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" customHeight="1">
      <c r="A834" s="1"/>
      <c r="B834" s="1"/>
      <c r="I834" s="66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" customHeight="1"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" customHeight="1"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" customHeight="1"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" customHeight="1"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</sheetData>
  <mergeCells count="354">
    <mergeCell ref="A295:B301"/>
    <mergeCell ref="I295:I301"/>
    <mergeCell ref="A283:D283"/>
    <mergeCell ref="A282:I282"/>
    <mergeCell ref="B245:G245"/>
    <mergeCell ref="B241:G241"/>
    <mergeCell ref="B233:H233"/>
    <mergeCell ref="B249:G249"/>
    <mergeCell ref="B250:G250"/>
    <mergeCell ref="B251:G251"/>
    <mergeCell ref="B247:G247"/>
    <mergeCell ref="B248:G248"/>
    <mergeCell ref="B246:G246"/>
    <mergeCell ref="C294:D294"/>
    <mergeCell ref="C285:D285"/>
    <mergeCell ref="C286:D286"/>
    <mergeCell ref="C287:D287"/>
    <mergeCell ref="C291:D291"/>
    <mergeCell ref="C288:D288"/>
    <mergeCell ref="C289:D289"/>
    <mergeCell ref="C290:D290"/>
    <mergeCell ref="C284:D284"/>
    <mergeCell ref="P16:V16"/>
    <mergeCell ref="K16:O16"/>
    <mergeCell ref="A16:I16"/>
    <mergeCell ref="A32:H32"/>
    <mergeCell ref="A35:H35"/>
    <mergeCell ref="A36:H36"/>
    <mergeCell ref="H26:I26"/>
    <mergeCell ref="A27:I27"/>
    <mergeCell ref="A275:F275"/>
    <mergeCell ref="A269:I269"/>
    <mergeCell ref="G275:I275"/>
    <mergeCell ref="H268:I268"/>
    <mergeCell ref="A272:I272"/>
    <mergeCell ref="E267:F267"/>
    <mergeCell ref="H267:I267"/>
    <mergeCell ref="A267:D267"/>
    <mergeCell ref="A268:F268"/>
    <mergeCell ref="A265:D265"/>
    <mergeCell ref="A266:D266"/>
    <mergeCell ref="E265:F265"/>
    <mergeCell ref="A253:G253"/>
    <mergeCell ref="B260:H260"/>
    <mergeCell ref="A261:H261"/>
    <mergeCell ref="A273:F273"/>
    <mergeCell ref="C292:D292"/>
    <mergeCell ref="D278:I279"/>
    <mergeCell ref="D280:I280"/>
    <mergeCell ref="A278:C279"/>
    <mergeCell ref="A280:C280"/>
    <mergeCell ref="A281:I281"/>
    <mergeCell ref="A277:I277"/>
    <mergeCell ref="A276:I276"/>
    <mergeCell ref="A274:I274"/>
    <mergeCell ref="I284:I294"/>
    <mergeCell ref="A284:B294"/>
    <mergeCell ref="C301:D301"/>
    <mergeCell ref="C299:D299"/>
    <mergeCell ref="C300:D300"/>
    <mergeCell ref="C295:D295"/>
    <mergeCell ref="C296:D296"/>
    <mergeCell ref="C297:D297"/>
    <mergeCell ref="A214:I214"/>
    <mergeCell ref="A215:H215"/>
    <mergeCell ref="B218:G218"/>
    <mergeCell ref="A226:H226"/>
    <mergeCell ref="C298:D298"/>
    <mergeCell ref="C293:D293"/>
    <mergeCell ref="A230:H230"/>
    <mergeCell ref="A252:H252"/>
    <mergeCell ref="A227:I227"/>
    <mergeCell ref="B228:H228"/>
    <mergeCell ref="G273:I273"/>
    <mergeCell ref="A271:F271"/>
    <mergeCell ref="A270:I270"/>
    <mergeCell ref="G271:I271"/>
    <mergeCell ref="B257:H257"/>
    <mergeCell ref="B259:H259"/>
    <mergeCell ref="B258:H258"/>
    <mergeCell ref="A263:H263"/>
    <mergeCell ref="H265:I265"/>
    <mergeCell ref="H266:I266"/>
    <mergeCell ref="E266:F266"/>
    <mergeCell ref="B232:H232"/>
    <mergeCell ref="A236:I236"/>
    <mergeCell ref="A224:H224"/>
    <mergeCell ref="B225:H225"/>
    <mergeCell ref="B217:H217"/>
    <mergeCell ref="B244:I244"/>
    <mergeCell ref="B243:I243"/>
    <mergeCell ref="B256:H256"/>
    <mergeCell ref="A254:I254"/>
    <mergeCell ref="A255:H255"/>
    <mergeCell ref="B262:H262"/>
    <mergeCell ref="A264:I264"/>
    <mergeCell ref="A216:I216"/>
    <mergeCell ref="B220:H220"/>
    <mergeCell ref="B221:H221"/>
    <mergeCell ref="B219:H219"/>
    <mergeCell ref="B223:H223"/>
    <mergeCell ref="B222:H222"/>
    <mergeCell ref="A231:I231"/>
    <mergeCell ref="A242:H242"/>
    <mergeCell ref="B239:G239"/>
    <mergeCell ref="A240:H240"/>
    <mergeCell ref="B237:G237"/>
    <mergeCell ref="A238:H238"/>
    <mergeCell ref="B234:H234"/>
    <mergeCell ref="A235:H235"/>
    <mergeCell ref="B229:H229"/>
    <mergeCell ref="B149:G149"/>
    <mergeCell ref="B150:G150"/>
    <mergeCell ref="B197:H197"/>
    <mergeCell ref="B173:G173"/>
    <mergeCell ref="B180:G180"/>
    <mergeCell ref="B181:G181"/>
    <mergeCell ref="B187:G187"/>
    <mergeCell ref="B186:G186"/>
    <mergeCell ref="B169:G169"/>
    <mergeCell ref="B184:H184"/>
    <mergeCell ref="B178:G178"/>
    <mergeCell ref="B179:G179"/>
    <mergeCell ref="B188:G188"/>
    <mergeCell ref="A182:G182"/>
    <mergeCell ref="B185:H185"/>
    <mergeCell ref="A183:I183"/>
    <mergeCell ref="B174:G174"/>
    <mergeCell ref="B177:G177"/>
    <mergeCell ref="B175:G175"/>
    <mergeCell ref="B176:C176"/>
    <mergeCell ref="B122:G122"/>
    <mergeCell ref="B170:G170"/>
    <mergeCell ref="A172:I172"/>
    <mergeCell ref="A171:H171"/>
    <mergeCell ref="B159:G159"/>
    <mergeCell ref="B160:H160"/>
    <mergeCell ref="A167:I167"/>
    <mergeCell ref="A166:I166"/>
    <mergeCell ref="A165:H165"/>
    <mergeCell ref="B155:H155"/>
    <mergeCell ref="B154:G154"/>
    <mergeCell ref="B162:H162"/>
    <mergeCell ref="B163:H163"/>
    <mergeCell ref="A138:E138"/>
    <mergeCell ref="F138:G139"/>
    <mergeCell ref="B156:H156"/>
    <mergeCell ref="A161:H161"/>
    <mergeCell ref="B157:H157"/>
    <mergeCell ref="B158:H158"/>
    <mergeCell ref="B147:G147"/>
    <mergeCell ref="B148:G148"/>
    <mergeCell ref="A153:I153"/>
    <mergeCell ref="A142:I142"/>
    <mergeCell ref="B152:G152"/>
    <mergeCell ref="A213:H213"/>
    <mergeCell ref="A204:H204"/>
    <mergeCell ref="A123:H123"/>
    <mergeCell ref="B104:H104"/>
    <mergeCell ref="B145:G145"/>
    <mergeCell ref="B146:G146"/>
    <mergeCell ref="B81:H81"/>
    <mergeCell ref="A76:I76"/>
    <mergeCell ref="H145:I145"/>
    <mergeCell ref="H144:I144"/>
    <mergeCell ref="H143:I143"/>
    <mergeCell ref="B144:G144"/>
    <mergeCell ref="B143:G143"/>
    <mergeCell ref="H146:I146"/>
    <mergeCell ref="H147:I147"/>
    <mergeCell ref="H148:I148"/>
    <mergeCell ref="H152:I152"/>
    <mergeCell ref="H151:I151"/>
    <mergeCell ref="H149:I149"/>
    <mergeCell ref="H150:I150"/>
    <mergeCell ref="B151:G151"/>
    <mergeCell ref="A164:H164"/>
    <mergeCell ref="B168:H168"/>
    <mergeCell ref="A141:I141"/>
    <mergeCell ref="B209:H209"/>
    <mergeCell ref="B212:H212"/>
    <mergeCell ref="B210:H210"/>
    <mergeCell ref="B211:H211"/>
    <mergeCell ref="B207:H207"/>
    <mergeCell ref="B206:H206"/>
    <mergeCell ref="B191:G191"/>
    <mergeCell ref="B192:G192"/>
    <mergeCell ref="B189:G189"/>
    <mergeCell ref="B190:H190"/>
    <mergeCell ref="B195:H195"/>
    <mergeCell ref="B193:G193"/>
    <mergeCell ref="B194:H194"/>
    <mergeCell ref="B196:H196"/>
    <mergeCell ref="B200:H200"/>
    <mergeCell ref="B198:H198"/>
    <mergeCell ref="B203:H203"/>
    <mergeCell ref="B208:H208"/>
    <mergeCell ref="A205:I205"/>
    <mergeCell ref="A199:I199"/>
    <mergeCell ref="B202:H202"/>
    <mergeCell ref="B201:H201"/>
    <mergeCell ref="A42:H42"/>
    <mergeCell ref="B77:H77"/>
    <mergeCell ref="B82:H82"/>
    <mergeCell ref="B119:G119"/>
    <mergeCell ref="B68:H68"/>
    <mergeCell ref="B71:H71"/>
    <mergeCell ref="B69:H69"/>
    <mergeCell ref="B67:H67"/>
    <mergeCell ref="B66:H66"/>
    <mergeCell ref="B94:H94"/>
    <mergeCell ref="A70:I70"/>
    <mergeCell ref="A43:I43"/>
    <mergeCell ref="B65:H65"/>
    <mergeCell ref="B61:H61"/>
    <mergeCell ref="B62:G62"/>
    <mergeCell ref="B63:G63"/>
    <mergeCell ref="B64:G64"/>
    <mergeCell ref="B60:G60"/>
    <mergeCell ref="B59:G59"/>
    <mergeCell ref="B72:H72"/>
    <mergeCell ref="A75:H75"/>
    <mergeCell ref="B73:H73"/>
    <mergeCell ref="B74:H74"/>
    <mergeCell ref="A13:E13"/>
    <mergeCell ref="B7:G7"/>
    <mergeCell ref="H7:I7"/>
    <mergeCell ref="A37:I37"/>
    <mergeCell ref="A38:I38"/>
    <mergeCell ref="B33:H33"/>
    <mergeCell ref="B31:H31"/>
    <mergeCell ref="B34:H34"/>
    <mergeCell ref="A11:E11"/>
    <mergeCell ref="A14:G14"/>
    <mergeCell ref="H11:I11"/>
    <mergeCell ref="F11:G11"/>
    <mergeCell ref="A12:E12"/>
    <mergeCell ref="F12:G13"/>
    <mergeCell ref="H12:I13"/>
    <mergeCell ref="A15:I15"/>
    <mergeCell ref="H14:I14"/>
    <mergeCell ref="B28:G28"/>
    <mergeCell ref="B29:H29"/>
    <mergeCell ref="B30:G30"/>
    <mergeCell ref="B39:H39"/>
    <mergeCell ref="B46:G46"/>
    <mergeCell ref="B44:G44"/>
    <mergeCell ref="B45:G45"/>
    <mergeCell ref="B40:H40"/>
    <mergeCell ref="B41:H41"/>
    <mergeCell ref="A1:I1"/>
    <mergeCell ref="A2:I2"/>
    <mergeCell ref="H6:I6"/>
    <mergeCell ref="B6:G6"/>
    <mergeCell ref="B25:G25"/>
    <mergeCell ref="B26:G26"/>
    <mergeCell ref="A9:I9"/>
    <mergeCell ref="A10:I10"/>
    <mergeCell ref="B8:G8"/>
    <mergeCell ref="H8:I8"/>
    <mergeCell ref="B3:G3"/>
    <mergeCell ref="H3:I3"/>
    <mergeCell ref="H5:I5"/>
    <mergeCell ref="B5:G5"/>
    <mergeCell ref="B24:G24"/>
    <mergeCell ref="B23:G23"/>
    <mergeCell ref="H4:I4"/>
    <mergeCell ref="B4:G4"/>
    <mergeCell ref="B17:G17"/>
    <mergeCell ref="H17:I17"/>
    <mergeCell ref="B18:G18"/>
    <mergeCell ref="B19:G19"/>
    <mergeCell ref="H19:I19"/>
    <mergeCell ref="H18:I18"/>
    <mergeCell ref="H25:I25"/>
    <mergeCell ref="H24:I24"/>
    <mergeCell ref="H21:I21"/>
    <mergeCell ref="H20:I20"/>
    <mergeCell ref="B21:G21"/>
    <mergeCell ref="B20:G20"/>
    <mergeCell ref="B22:G22"/>
    <mergeCell ref="H22:I22"/>
    <mergeCell ref="H23:I23"/>
    <mergeCell ref="B51:G51"/>
    <mergeCell ref="B52:G52"/>
    <mergeCell ref="B50:G50"/>
    <mergeCell ref="B49:G49"/>
    <mergeCell ref="B48:G48"/>
    <mergeCell ref="B47:C47"/>
    <mergeCell ref="A87:I87"/>
    <mergeCell ref="A85:I85"/>
    <mergeCell ref="B90:H90"/>
    <mergeCell ref="A54:I54"/>
    <mergeCell ref="B58:G58"/>
    <mergeCell ref="B80:H80"/>
    <mergeCell ref="B78:H78"/>
    <mergeCell ref="B79:H79"/>
    <mergeCell ref="B83:H83"/>
    <mergeCell ref="B89:G89"/>
    <mergeCell ref="B88:H88"/>
    <mergeCell ref="A86:H86"/>
    <mergeCell ref="A84:H84"/>
    <mergeCell ref="B57:G57"/>
    <mergeCell ref="B56:H56"/>
    <mergeCell ref="B55:H55"/>
    <mergeCell ref="A53:G53"/>
    <mergeCell ref="A109:H109"/>
    <mergeCell ref="B110:G110"/>
    <mergeCell ref="A111:H111"/>
    <mergeCell ref="B92:H92"/>
    <mergeCell ref="B91:H91"/>
    <mergeCell ref="B93:H93"/>
    <mergeCell ref="A135:I135"/>
    <mergeCell ref="H140:I140"/>
    <mergeCell ref="H137:I137"/>
    <mergeCell ref="A137:E137"/>
    <mergeCell ref="A140:G140"/>
    <mergeCell ref="A139:E139"/>
    <mergeCell ref="F137:G137"/>
    <mergeCell ref="H138:I139"/>
    <mergeCell ref="B131:H131"/>
    <mergeCell ref="A132:H132"/>
    <mergeCell ref="B133:H133"/>
    <mergeCell ref="A134:H134"/>
    <mergeCell ref="B129:H129"/>
    <mergeCell ref="B127:H127"/>
    <mergeCell ref="A136:I136"/>
    <mergeCell ref="B100:H100"/>
    <mergeCell ref="B99:H99"/>
    <mergeCell ref="B121:G121"/>
    <mergeCell ref="A98:I98"/>
    <mergeCell ref="A97:H97"/>
    <mergeCell ref="B96:H96"/>
    <mergeCell ref="A95:H95"/>
    <mergeCell ref="B116:G116"/>
    <mergeCell ref="B114:I114"/>
    <mergeCell ref="B115:G115"/>
    <mergeCell ref="B130:H130"/>
    <mergeCell ref="B128:H128"/>
    <mergeCell ref="A113:H113"/>
    <mergeCell ref="B112:G112"/>
    <mergeCell ref="B103:H103"/>
    <mergeCell ref="A101:H101"/>
    <mergeCell ref="B105:H105"/>
    <mergeCell ref="B108:G108"/>
    <mergeCell ref="A107:I107"/>
    <mergeCell ref="A106:H106"/>
    <mergeCell ref="A124:G124"/>
    <mergeCell ref="A125:I125"/>
    <mergeCell ref="A126:H126"/>
    <mergeCell ref="B120:G120"/>
    <mergeCell ref="B117:G117"/>
    <mergeCell ref="B118:G118"/>
    <mergeCell ref="A102:I102"/>
  </mergeCells>
  <pageMargins left="0.7" right="0.7" top="0.75" bottom="0.75" header="0" footer="0"/>
  <pageSetup paperSize="9" scale="3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de Custo EDITÁVEL - 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2026-02-19T11:48:07Z</cp:lastPrinted>
  <dcterms:created xsi:type="dcterms:W3CDTF">2026-02-18T18:01:21Z</dcterms:created>
  <dcterms:modified xsi:type="dcterms:W3CDTF">2026-08-11T12:43:40Z</dcterms:modified>
</cp:coreProperties>
</file>